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Primjer 1" sheetId="1" r:id="rId1"/>
    <sheet name="Primjer 2" sheetId="2" r:id="rId2"/>
    <sheet name="Primjer 3" sheetId="3" r:id="rId3"/>
    <sheet name="Primjer 4" sheetId="4" r:id="rId4"/>
    <sheet name="Primjer 5" sheetId="5" r:id="rId5"/>
    <sheet name="Primjer 6" sheetId="6" r:id="rId6"/>
    <sheet name="Primjer 7" sheetId="7" r:id="rId7"/>
    <sheet name="Primjer 8" sheetId="8" r:id="rId8"/>
    <sheet name="Primjer 9" sheetId="9" r:id="rId9"/>
    <sheet name="Primjer #" sheetId="10" r:id="rId10"/>
    <sheet name="Primjer ##" sheetId="11" r:id="rId11"/>
  </sheets>
  <calcPr calcId="145621"/>
</workbook>
</file>

<file path=xl/calcChain.xml><?xml version="1.0" encoding="utf-8"?>
<calcChain xmlns="http://schemas.openxmlformats.org/spreadsheetml/2006/main">
  <c r="C29" i="10" l="1"/>
  <c r="C28" i="10"/>
  <c r="D12" i="9"/>
  <c r="D14" i="9"/>
  <c r="C24" i="11"/>
  <c r="C22" i="11"/>
  <c r="E14" i="11"/>
  <c r="D14" i="11"/>
  <c r="C14" i="11"/>
  <c r="B14" i="11"/>
  <c r="E13" i="11"/>
  <c r="D13" i="11"/>
  <c r="C13" i="11"/>
  <c r="B13" i="11"/>
  <c r="E7" i="11"/>
  <c r="D7" i="11"/>
  <c r="C7" i="11"/>
  <c r="B7" i="11"/>
  <c r="F7" i="11" s="1"/>
  <c r="I14" i="11" s="1"/>
  <c r="F6" i="11"/>
  <c r="H14" i="11" s="1"/>
  <c r="F5" i="11"/>
  <c r="H13" i="11" s="1"/>
  <c r="C26" i="10"/>
  <c r="E19" i="10"/>
  <c r="I19" i="10" s="1"/>
  <c r="E10" i="10"/>
  <c r="E9" i="10"/>
  <c r="E18" i="10" s="1"/>
  <c r="I18" i="10" s="1"/>
  <c r="E8" i="10"/>
  <c r="E17" i="10" s="1"/>
  <c r="I17" i="10" s="1"/>
  <c r="E7" i="10"/>
  <c r="E16" i="10" s="1"/>
  <c r="I16" i="10" s="1"/>
  <c r="I14" i="9"/>
  <c r="I15" i="9" s="1"/>
  <c r="I17" i="9" s="1"/>
  <c r="I18" i="9" s="1"/>
  <c r="I12" i="9"/>
  <c r="D11" i="9"/>
  <c r="F12" i="8"/>
  <c r="G8" i="8"/>
  <c r="E8" i="8"/>
  <c r="G7" i="8"/>
  <c r="E7" i="8"/>
  <c r="F14" i="8" s="1"/>
  <c r="G6" i="8"/>
  <c r="E6" i="8"/>
  <c r="F15" i="8" s="1"/>
  <c r="F17" i="8" s="1"/>
  <c r="F18" i="8" s="1"/>
  <c r="G11" i="7"/>
  <c r="F11" i="7"/>
  <c r="G7" i="7"/>
  <c r="E7" i="7"/>
  <c r="G6" i="7"/>
  <c r="F12" i="7" s="1"/>
  <c r="F14" i="7" s="1"/>
  <c r="F15" i="7" s="1"/>
  <c r="E6" i="7"/>
  <c r="G12" i="7" s="1"/>
  <c r="I13" i="6"/>
  <c r="I12" i="6"/>
  <c r="I15" i="6" s="1"/>
  <c r="I16" i="6" s="1"/>
  <c r="D12" i="6"/>
  <c r="D14" i="6" s="1"/>
  <c r="D11" i="6"/>
  <c r="D6" i="6"/>
  <c r="E20" i="5"/>
  <c r="E12" i="5"/>
  <c r="J10" i="5"/>
  <c r="J13" i="5" s="1"/>
  <c r="J9" i="5"/>
  <c r="E9" i="5"/>
  <c r="E13" i="5" s="1"/>
  <c r="E15" i="5" s="1"/>
  <c r="E16" i="5" s="1"/>
  <c r="J8" i="5"/>
  <c r="E8" i="5"/>
  <c r="E7" i="5"/>
  <c r="E11" i="4"/>
  <c r="E8" i="4"/>
  <c r="E7" i="4"/>
  <c r="E6" i="4"/>
  <c r="E12" i="4" s="1"/>
  <c r="E14" i="4" s="1"/>
  <c r="E15" i="4" s="1"/>
  <c r="E11" i="3"/>
  <c r="E13" i="3" s="1"/>
  <c r="E14" i="3" s="1"/>
  <c r="E10" i="3"/>
  <c r="E7" i="3"/>
  <c r="E6" i="3"/>
  <c r="G11" i="2"/>
  <c r="G13" i="2" s="1"/>
  <c r="C11" i="2"/>
  <c r="C14" i="2" s="1"/>
  <c r="D5" i="1"/>
  <c r="D8" i="1" s="1"/>
  <c r="D11" i="1" s="1"/>
  <c r="D4" i="1"/>
  <c r="D3" i="1"/>
  <c r="C31" i="10" l="1"/>
  <c r="C32" i="10" s="1"/>
  <c r="D19" i="6"/>
  <c r="D15" i="6"/>
  <c r="Q13" i="11"/>
  <c r="Q14" i="11"/>
  <c r="D10" i="1"/>
  <c r="R14" i="11"/>
  <c r="O13" i="11"/>
  <c r="O14" i="11"/>
  <c r="D21" i="9"/>
  <c r="P14" i="11"/>
  <c r="J13" i="11"/>
  <c r="J14" i="11"/>
  <c r="C13" i="2"/>
  <c r="D15" i="9"/>
  <c r="K13" i="11"/>
  <c r="R13" i="11" s="1"/>
  <c r="K14" i="11"/>
  <c r="J14" i="5"/>
  <c r="J16" i="5" s="1"/>
  <c r="J17" i="5" s="1"/>
  <c r="I13" i="11"/>
  <c r="P13" i="11" s="1"/>
  <c r="G14" i="2"/>
  <c r="C25" i="11" l="1"/>
  <c r="C27" i="11" s="1"/>
  <c r="C28" i="11" s="1"/>
</calcChain>
</file>

<file path=xl/sharedStrings.xml><?xml version="1.0" encoding="utf-8"?>
<sst xmlns="http://schemas.openxmlformats.org/spreadsheetml/2006/main" count="225" uniqueCount="95">
  <si>
    <t>UZORAK</t>
  </si>
  <si>
    <t>prosjek</t>
  </si>
  <si>
    <t>x</t>
  </si>
  <si>
    <t>korigirana standardna devijacija</t>
  </si>
  <si>
    <t>s</t>
  </si>
  <si>
    <t>duljina uzorka</t>
  </si>
  <si>
    <t>n</t>
  </si>
  <si>
    <t>pouzdanost</t>
  </si>
  <si>
    <t>p</t>
  </si>
  <si>
    <t>epsilon</t>
  </si>
  <si>
    <t>a</t>
  </si>
  <si>
    <t>b</t>
  </si>
  <si>
    <t xml:space="preserve">    Pri analizi poginulih u prometu, napravljeno je 917 mjerenja dobi vozača prilikom nesreće.</t>
  </si>
  <si>
    <t xml:space="preserve">    Iz uzorka je dobivena prosječna vrijednost 35,46 godina, uz korigiranu standardnu devijaciju 11,72 godina. </t>
  </si>
  <si>
    <t xml:space="preserve">    Odredite interval pouzdanosti za očekivanu dob u trenutku pogibije uz pouzdanost 90%.</t>
  </si>
  <si>
    <t xml:space="preserve">    Odredite interval pouzdanosti za očekivanu dob u trenutku pogibije uz pouzdanost 99%.</t>
  </si>
  <si>
    <t xml:space="preserve">    Farmaceutski proizvođač tvrdi da standardno odstupanje u masi proizvedenih tableta iznosi 10 mg.</t>
  </si>
  <si>
    <t xml:space="preserve">    Uzet je slučajni uzorak tableta i izmjerene su mase (u mg), dani u stupcu A. Je li tvrdnja proizvođača točna (nivo značajnosti je 0,1)?</t>
  </si>
  <si>
    <t>test jednakosti varijanci</t>
  </si>
  <si>
    <t>sigma_0</t>
  </si>
  <si>
    <t>alfa</t>
  </si>
  <si>
    <t>chi^2(n-1)</t>
  </si>
  <si>
    <t>chi^2_exp</t>
  </si>
  <si>
    <t>test</t>
  </si>
  <si>
    <t>(Tvrdnja nije točna.)</t>
  </si>
  <si>
    <t xml:space="preserve">    Neka kompanija koja proizvodi čips koristi stroj za pakiranje u vrećice na kojima piše da je masa 450 g.
na kojima piˇse da je masa 454 g</t>
  </si>
  <si>
    <t xml:space="preserve">    Uzet je slučajni uzorak vrećica i dobiveni su rezultati pored. Je li deklaracija točna (nivo značajnosti je 0,05)?</t>
  </si>
  <si>
    <t>test jednakosti očekivanja</t>
  </si>
  <si>
    <t>mi_0</t>
  </si>
  <si>
    <t>t(n-1)</t>
  </si>
  <si>
    <t>t_exp</t>
  </si>
  <si>
    <t>(Deklaracija je točna.)</t>
  </si>
  <si>
    <t xml:space="preserve">    Mjerenjem stvarne neto mase jedne vrste čokolade dobiveni su rezultati u stupcu A.</t>
  </si>
  <si>
    <t xml:space="preserve">    Pretpostavimo da se mase čokolada može opisati normalnom razdiobom. </t>
  </si>
  <si>
    <t xml:space="preserve">    Ako na omotu čokolade piše da je njena masa 150 g uz maksimalnu pogrješku od ±4,5 g,</t>
  </si>
  <si>
    <t xml:space="preserve">    možemo li zaključiti da su rezultati u skladu s deklaracijom, na nivou značajnosti od 0,05?</t>
  </si>
  <si>
    <t>Ukupni test</t>
  </si>
  <si>
    <t>(Ne možemo zaključiti da su rezultati u skladu s deklaracijom.)</t>
  </si>
  <si>
    <t xml:space="preserve">    Proizvođač sokova je na svojim proizvodima deklarirao da sadrže 0,5 L uz maksimalnu pogrješku ±0,1 L.</t>
  </si>
  <si>
    <t xml:space="preserve">    Jedan kupac je mjerenjem 15 uzoraka dobio prosječni rezultat 0,48 L uz korigiranu standardnu devijaciju 0,04 L.</t>
  </si>
  <si>
    <t xml:space="preserve">    Jesu li rezultati mjerenja u skladu s deklaracijom? Nivo značajnosti je 0,05.</t>
  </si>
  <si>
    <t>(Rezultati jesu u skladu s deklaracijom.)</t>
  </si>
  <si>
    <t>UZORAK 1</t>
  </si>
  <si>
    <t>UZORAK 2</t>
  </si>
  <si>
    <t xml:space="preserve">    Mjereni su prinosi suncokreta (u kg/m^2) na poljima s dvjema različitim vrstama sjemena.</t>
  </si>
  <si>
    <t xml:space="preserve">    Na temelju dobivenih podataka pored, možemo li zaključiti da prinosi tih dviju vrsta sjemena</t>
  </si>
  <si>
    <t xml:space="preserve">    imaju istu varijancu, na nivou značajnosti od 0,05?</t>
  </si>
  <si>
    <t>s2</t>
  </si>
  <si>
    <t>s1</t>
  </si>
  <si>
    <t>n2</t>
  </si>
  <si>
    <t>n1</t>
  </si>
  <si>
    <t>F(n1-1,n2-1)</t>
  </si>
  <si>
    <t>F_exp</t>
  </si>
  <si>
    <t>(Možemo zaključiti da imaju istu varijancu.)</t>
  </si>
  <si>
    <t xml:space="preserve">    U nekom atletskom klubu mjerene su visine trkača i skakača.</t>
  </si>
  <si>
    <t xml:space="preserve">    Dobiveni su podatci pored (prvi uzorak su trkači, a drugi uzorak su skakači).</t>
  </si>
  <si>
    <t xml:space="preserve">    Možemo li, na nivou značajnosti od 5%, tvrditi da su trkači prosječno niži od skakača?</t>
  </si>
  <si>
    <t>x1</t>
  </si>
  <si>
    <t>x2</t>
  </si>
  <si>
    <t>t(n1+n2-2)</t>
  </si>
  <si>
    <t>Sd</t>
  </si>
  <si>
    <t>(Ne možemo tvrditi da postoji razlika u očekivanoj visini.)</t>
  </si>
  <si>
    <t xml:space="preserve">    Provedeno je mjerenje za 50 motora jedne vrste i prosječna potrošnja goriva bila je 2,7 L / 100 km uz kor. st. devijaciju od 0,18 L / 100 km,</t>
  </si>
  <si>
    <t xml:space="preserve">    dok za 70 motora druge vrste prosječna potrošnja bila je 3 L / 100 km uz kor. st. devijaciju od 0,16 L / 100 km.</t>
  </si>
  <si>
    <t xml:space="preserve">    Možemo li zaključiti da je potrošnja goriva među motorima bitno različita? Razini značajnosti od 0,05.</t>
  </si>
  <si>
    <t>(Možemo tvrditi da je bitno različita potrošnja goriva među motorima.)</t>
  </si>
  <si>
    <t xml:space="preserve">    Tri identična novčića bacaju se 200 puta. Kod svakog bacanja, broji se koliko je glava palo.</t>
  </si>
  <si>
    <t xml:space="preserve">    Dobiveni su sljedeći podatci: 19 puta nije pala nijedna glava, 86 puta je pala jedna glava,</t>
  </si>
  <si>
    <t xml:space="preserve">    77 puta su pale dvije glave, a 18 puta su pale sve tri glave.</t>
  </si>
  <si>
    <t xml:space="preserve">    Provjerite jesu li novčići simetrični, na nivou značajnosti od 5%.</t>
  </si>
  <si>
    <t>X</t>
  </si>
  <si>
    <t>P(X)</t>
  </si>
  <si>
    <t>opažene frekv.</t>
  </si>
  <si>
    <t>teoretske frekv.</t>
  </si>
  <si>
    <t>međurezultat</t>
  </si>
  <si>
    <t>O</t>
  </si>
  <si>
    <t>T</t>
  </si>
  <si>
    <t>(O - T)^2 / T</t>
  </si>
  <si>
    <t>test o pripadnosti distribuciji</t>
  </si>
  <si>
    <t>br. red.</t>
  </si>
  <si>
    <t>df</t>
  </si>
  <si>
    <t>chi^2(df)</t>
  </si>
  <si>
    <t xml:space="preserve">    Na FKIT-u je odabran slučajan uzorak od 237 studenata i dobiveni su podatci po spolu i studiju u tablici.</t>
  </si>
  <si>
    <t xml:space="preserve">    Ovisi li odabir smjera o spolu, uz nivo značajnosti 5%?</t>
  </si>
  <si>
    <t>EI</t>
  </si>
  <si>
    <t>KI</t>
  </si>
  <si>
    <t>KIM</t>
  </si>
  <si>
    <t>PK</t>
  </si>
  <si>
    <t>Σ</t>
  </si>
  <si>
    <t>Ž</t>
  </si>
  <si>
    <t>M</t>
  </si>
  <si>
    <t>test nezavisnosti</t>
  </si>
  <si>
    <t>br. stup.</t>
  </si>
  <si>
    <t>(Jesu simetrični.)</t>
  </si>
  <si>
    <t>(Odabir smjera je nezavisan o spolu.)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</si>
</sst>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9" fontId="0" fillId="0" borderId="7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9" fontId="0" fillId="0" borderId="0" xfId="0" applyNumberFormat="1" applyFont="1"/>
    <xf numFmtId="0" fontId="0" fillId="0" borderId="0" xfId="0" applyFont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0" borderId="0" xfId="0" applyFont="1"/>
    <xf numFmtId="0" fontId="0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/>
    <xf numFmtId="0" fontId="0" fillId="0" borderId="0" xfId="0" applyFont="1"/>
    <xf numFmtId="0" fontId="0" fillId="0" borderId="0" xfId="0" applyFont="1" applyAlignment="1"/>
    <xf numFmtId="0" fontId="0" fillId="4" borderId="8" xfId="0" applyFont="1" applyFill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/>
    <xf numFmtId="0" fontId="0" fillId="4" borderId="11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3" xfId="0" applyFont="1" applyBorder="1"/>
    <xf numFmtId="0" fontId="0" fillId="4" borderId="11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2" fillId="0" borderId="15" xfId="0" applyFont="1" applyBorder="1"/>
    <xf numFmtId="0" fontId="2" fillId="0" borderId="16" xfId="0" applyFont="1" applyBorder="1"/>
    <xf numFmtId="0" fontId="0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0" fillId="4" borderId="14" xfId="0" applyFont="1" applyFill="1" applyBorder="1" applyAlignment="1">
      <alignment horizontal="left"/>
    </xf>
    <xf numFmtId="0" fontId="0" fillId="4" borderId="8" xfId="0" applyFont="1" applyFill="1" applyBorder="1" applyAlignment="1">
      <alignment vertical="center" wrapText="1"/>
    </xf>
    <xf numFmtId="0" fontId="0" fillId="4" borderId="14" xfId="0" applyFont="1" applyFill="1" applyBorder="1"/>
    <xf numFmtId="0" fontId="0" fillId="4" borderId="11" xfId="0" applyFont="1" applyFill="1" applyBorder="1"/>
    <xf numFmtId="0" fontId="0" fillId="4" borderId="8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4.42578125" defaultRowHeight="15" customHeight="1" x14ac:dyDescent="0.25"/>
  <cols>
    <col min="1" max="2" width="9.140625" customWidth="1"/>
    <col min="3" max="3" width="29.7109375" customWidth="1"/>
    <col min="4" max="4" width="14.28515625" customWidth="1"/>
    <col min="5" max="6" width="9.140625" customWidth="1"/>
    <col min="7" max="11" width="8.710937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>
        <v>34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">
        <v>31</v>
      </c>
      <c r="B3" s="2"/>
      <c r="C3" s="3" t="s">
        <v>1</v>
      </c>
      <c r="D3" s="5">
        <f>AVERAGE(A:A)</f>
        <v>29.95</v>
      </c>
      <c r="E3" s="6" t="s">
        <v>2</v>
      </c>
      <c r="F3" s="2"/>
      <c r="G3" s="2"/>
      <c r="H3" s="2"/>
      <c r="I3" s="2"/>
      <c r="J3" s="2"/>
      <c r="K3" s="2"/>
    </row>
    <row r="4" spans="1:11" x14ac:dyDescent="0.25">
      <c r="A4" s="4">
        <v>39</v>
      </c>
      <c r="B4" s="2"/>
      <c r="C4" s="4" t="s">
        <v>3</v>
      </c>
      <c r="D4" s="7">
        <f>STDEV(A:A)</f>
        <v>4.2855325776015576</v>
      </c>
      <c r="E4" s="6" t="s">
        <v>4</v>
      </c>
      <c r="F4" s="2"/>
      <c r="G4" s="2"/>
      <c r="H4" s="2"/>
      <c r="I4" s="2"/>
      <c r="J4" s="2"/>
      <c r="K4" s="2"/>
    </row>
    <row r="5" spans="1:11" x14ac:dyDescent="0.25">
      <c r="A5" s="4">
        <v>31</v>
      </c>
      <c r="B5" s="2"/>
      <c r="C5" s="4" t="s">
        <v>5</v>
      </c>
      <c r="D5" s="7">
        <f>COUNT(A:A)</f>
        <v>20</v>
      </c>
      <c r="E5" s="6" t="s">
        <v>6</v>
      </c>
      <c r="F5" s="2"/>
      <c r="G5" s="2"/>
      <c r="H5" s="2"/>
      <c r="I5" s="2"/>
      <c r="J5" s="2"/>
      <c r="K5" s="2"/>
    </row>
    <row r="6" spans="1:11" x14ac:dyDescent="0.25">
      <c r="A6" s="4">
        <v>25</v>
      </c>
      <c r="B6" s="2"/>
      <c r="C6" s="8" t="s">
        <v>7</v>
      </c>
      <c r="D6" s="9">
        <v>0.95</v>
      </c>
      <c r="E6" s="6" t="s">
        <v>8</v>
      </c>
      <c r="F6" s="2"/>
      <c r="G6" s="2"/>
      <c r="H6" s="2"/>
      <c r="I6" s="2"/>
      <c r="J6" s="2"/>
      <c r="K6" s="2"/>
    </row>
    <row r="7" spans="1:11" x14ac:dyDescent="0.25">
      <c r="A7" s="4">
        <v>32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4">
        <v>30</v>
      </c>
      <c r="B8" s="2"/>
      <c r="C8" s="10" t="s">
        <v>9</v>
      </c>
      <c r="D8" s="11">
        <f>TINV(1-D6,D5-1)*D4/SQRT(D5)</f>
        <v>2.0056909854994212</v>
      </c>
      <c r="E8" s="2"/>
      <c r="F8" s="2"/>
      <c r="G8" s="2"/>
      <c r="H8" s="2"/>
      <c r="I8" s="2"/>
      <c r="J8" s="2"/>
      <c r="K8" s="2"/>
    </row>
    <row r="9" spans="1:11" x14ac:dyDescent="0.25">
      <c r="A9" s="4">
        <v>26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">
        <v>31</v>
      </c>
      <c r="B10" s="2"/>
      <c r="C10" s="12" t="s">
        <v>10</v>
      </c>
      <c r="D10" s="11">
        <f>D3-D8</f>
        <v>27.944309014500579</v>
      </c>
      <c r="E10" s="2"/>
      <c r="F10" s="2"/>
      <c r="G10" s="2"/>
      <c r="H10" s="2"/>
      <c r="I10" s="2"/>
      <c r="J10" s="2"/>
      <c r="K10" s="2"/>
    </row>
    <row r="11" spans="1:11" x14ac:dyDescent="0.25">
      <c r="A11" s="4">
        <v>20</v>
      </c>
      <c r="B11" s="2"/>
      <c r="C11" s="12" t="s">
        <v>11</v>
      </c>
      <c r="D11" s="11">
        <f>D3+D8</f>
        <v>31.95569098549942</v>
      </c>
      <c r="E11" s="2"/>
      <c r="F11" s="2"/>
      <c r="G11" s="2"/>
      <c r="H11" s="2"/>
      <c r="I11" s="2"/>
      <c r="J11" s="2"/>
      <c r="K11" s="2"/>
    </row>
    <row r="12" spans="1:11" x14ac:dyDescent="0.25">
      <c r="A12" s="4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4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4">
        <v>30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4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4">
        <v>30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4">
        <v>33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customHeight="1" x14ac:dyDescent="0.25">
      <c r="A21" s="8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>
      <selection sqref="A1:I1"/>
    </sheetView>
  </sheetViews>
  <sheetFormatPr defaultColWidth="14.42578125" defaultRowHeight="15" customHeight="1" x14ac:dyDescent="0.25"/>
  <cols>
    <col min="1" max="1" width="10.140625" customWidth="1"/>
    <col min="2" max="2" width="9.85546875" customWidth="1"/>
    <col min="3" max="8" width="9.140625" customWidth="1"/>
    <col min="9" max="9" width="11.140625" customWidth="1"/>
    <col min="10" max="13" width="9.140625" customWidth="1"/>
  </cols>
  <sheetData>
    <row r="1" spans="1:13" x14ac:dyDescent="0.25">
      <c r="A1" s="45" t="s">
        <v>66</v>
      </c>
      <c r="B1" s="29"/>
      <c r="C1" s="29"/>
      <c r="D1" s="29"/>
      <c r="E1" s="29"/>
      <c r="F1" s="29"/>
      <c r="G1" s="29"/>
      <c r="H1" s="29"/>
      <c r="I1" s="30"/>
      <c r="J1" s="2"/>
      <c r="K1" s="2"/>
      <c r="L1" s="2"/>
      <c r="M1" s="2"/>
    </row>
    <row r="2" spans="1:13" x14ac:dyDescent="0.25">
      <c r="A2" s="44" t="s">
        <v>67</v>
      </c>
      <c r="B2" s="32"/>
      <c r="C2" s="32"/>
      <c r="D2" s="32"/>
      <c r="E2" s="32"/>
      <c r="F2" s="32"/>
      <c r="G2" s="32"/>
      <c r="H2" s="32"/>
      <c r="I2" s="33"/>
      <c r="J2" s="2"/>
      <c r="K2" s="2"/>
      <c r="L2" s="2"/>
      <c r="M2" s="2"/>
    </row>
    <row r="3" spans="1:13" x14ac:dyDescent="0.25">
      <c r="A3" s="44" t="s">
        <v>68</v>
      </c>
      <c r="B3" s="32"/>
      <c r="C3" s="32"/>
      <c r="D3" s="32"/>
      <c r="E3" s="32"/>
      <c r="F3" s="32"/>
      <c r="G3" s="32"/>
      <c r="H3" s="32"/>
      <c r="I3" s="33"/>
      <c r="J3" s="2"/>
      <c r="K3" s="2"/>
      <c r="L3" s="2"/>
      <c r="M3" s="2"/>
    </row>
    <row r="4" spans="1:13" x14ac:dyDescent="0.25">
      <c r="A4" s="43" t="s">
        <v>69</v>
      </c>
      <c r="B4" s="36"/>
      <c r="C4" s="36"/>
      <c r="D4" s="36"/>
      <c r="E4" s="36"/>
      <c r="F4" s="36"/>
      <c r="G4" s="36"/>
      <c r="H4" s="36"/>
      <c r="I4" s="37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6" t="s">
        <v>6</v>
      </c>
      <c r="B6" s="6">
        <v>3</v>
      </c>
      <c r="C6" s="2"/>
      <c r="D6" s="22" t="s">
        <v>70</v>
      </c>
      <c r="E6" s="23" t="s">
        <v>71</v>
      </c>
      <c r="F6" s="2"/>
      <c r="G6" s="2"/>
      <c r="H6" s="2"/>
      <c r="I6" s="2"/>
      <c r="J6" s="2"/>
      <c r="K6" s="2"/>
      <c r="L6" s="2"/>
      <c r="M6" s="2"/>
    </row>
    <row r="7" spans="1:13" x14ac:dyDescent="0.25">
      <c r="A7" s="6" t="s">
        <v>8</v>
      </c>
      <c r="B7" s="6">
        <v>0.5</v>
      </c>
      <c r="C7" s="2"/>
      <c r="D7" s="7">
        <v>0</v>
      </c>
      <c r="E7" s="2">
        <f t="shared" ref="E7:E10" si="0">BINOMDIST(D7,$B$6,$B$7,FALSE)</f>
        <v>0.12500000000000003</v>
      </c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7">
        <v>1</v>
      </c>
      <c r="E8" s="2">
        <f t="shared" si="0"/>
        <v>0.375</v>
      </c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7">
        <v>2</v>
      </c>
      <c r="E9" s="2">
        <f t="shared" si="0"/>
        <v>0.375</v>
      </c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7">
        <v>3</v>
      </c>
      <c r="E10" s="2">
        <f t="shared" si="0"/>
        <v>0.12500000000000003</v>
      </c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47" t="s">
        <v>72</v>
      </c>
      <c r="B13" s="27"/>
      <c r="C13" s="2"/>
      <c r="D13" s="47" t="s">
        <v>73</v>
      </c>
      <c r="E13" s="27"/>
      <c r="F13" s="2"/>
      <c r="G13" s="2"/>
      <c r="H13" s="47" t="s">
        <v>74</v>
      </c>
      <c r="I13" s="27"/>
      <c r="J13" s="2"/>
      <c r="K13" s="2"/>
      <c r="L13" s="2"/>
      <c r="M13" s="2"/>
    </row>
    <row r="14" spans="1:13" x14ac:dyDescent="0.25">
      <c r="A14" s="6"/>
      <c r="B14" s="6"/>
      <c r="C14" s="2"/>
      <c r="D14" s="6"/>
      <c r="E14" s="6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2"/>
      <c r="B15" s="23" t="s">
        <v>75</v>
      </c>
      <c r="C15" s="2"/>
      <c r="D15" s="22"/>
      <c r="E15" s="23" t="s">
        <v>76</v>
      </c>
      <c r="F15" s="2"/>
      <c r="G15" s="2"/>
      <c r="H15" s="22"/>
      <c r="I15" s="23" t="s">
        <v>77</v>
      </c>
      <c r="J15" s="2"/>
      <c r="K15" s="2"/>
      <c r="L15" s="2"/>
      <c r="M15" s="2"/>
    </row>
    <row r="16" spans="1:13" x14ac:dyDescent="0.25">
      <c r="A16" s="24">
        <v>0</v>
      </c>
      <c r="B16" s="6">
        <v>19</v>
      </c>
      <c r="C16" s="2"/>
      <c r="D16" s="24">
        <v>0</v>
      </c>
      <c r="E16" s="6">
        <f t="shared" ref="E16:E19" si="1">E7*200</f>
        <v>25.000000000000007</v>
      </c>
      <c r="F16" s="2"/>
      <c r="G16" s="2"/>
      <c r="H16" s="24">
        <v>0</v>
      </c>
      <c r="I16" s="6">
        <f t="shared" ref="I16:I19" si="2">(B16-E16)^2/E16</f>
        <v>1.4400000000000031</v>
      </c>
      <c r="J16" s="2"/>
      <c r="K16" s="2"/>
      <c r="L16" s="2"/>
      <c r="M16" s="2"/>
    </row>
    <row r="17" spans="1:13" x14ac:dyDescent="0.25">
      <c r="A17" s="24">
        <v>1</v>
      </c>
      <c r="B17" s="6">
        <v>86</v>
      </c>
      <c r="C17" s="2"/>
      <c r="D17" s="24">
        <v>1</v>
      </c>
      <c r="E17" s="6">
        <f t="shared" si="1"/>
        <v>75</v>
      </c>
      <c r="F17" s="2"/>
      <c r="G17" s="2"/>
      <c r="H17" s="24">
        <v>1</v>
      </c>
      <c r="I17" s="6">
        <f t="shared" si="2"/>
        <v>1.6133333333333333</v>
      </c>
      <c r="J17" s="2"/>
      <c r="K17" s="2"/>
      <c r="L17" s="2"/>
      <c r="M17" s="2"/>
    </row>
    <row r="18" spans="1:13" x14ac:dyDescent="0.25">
      <c r="A18" s="24">
        <v>2</v>
      </c>
      <c r="B18" s="6">
        <v>77</v>
      </c>
      <c r="C18" s="2"/>
      <c r="D18" s="24">
        <v>2</v>
      </c>
      <c r="E18" s="6">
        <f t="shared" si="1"/>
        <v>75</v>
      </c>
      <c r="F18" s="2"/>
      <c r="G18" s="2"/>
      <c r="H18" s="24">
        <v>2</v>
      </c>
      <c r="I18" s="6">
        <f t="shared" si="2"/>
        <v>5.3333333333333337E-2</v>
      </c>
      <c r="J18" s="2"/>
      <c r="K18" s="2"/>
      <c r="L18" s="2"/>
      <c r="M18" s="2"/>
    </row>
    <row r="19" spans="1:13" x14ac:dyDescent="0.25">
      <c r="A19" s="24">
        <v>3</v>
      </c>
      <c r="B19" s="6">
        <v>18</v>
      </c>
      <c r="C19" s="2"/>
      <c r="D19" s="24">
        <v>3</v>
      </c>
      <c r="E19" s="6">
        <f t="shared" si="1"/>
        <v>25.000000000000007</v>
      </c>
      <c r="F19" s="2"/>
      <c r="G19" s="2"/>
      <c r="H19" s="24">
        <v>3</v>
      </c>
      <c r="I19" s="6">
        <f t="shared" si="2"/>
        <v>1.9600000000000035</v>
      </c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customHeight="1" x14ac:dyDescent="0.25">
      <c r="A22" s="38" t="s">
        <v>78</v>
      </c>
      <c r="B22" s="39"/>
      <c r="C22" s="39"/>
      <c r="D22" s="40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customHeight="1" x14ac:dyDescent="0.25">
      <c r="A23" s="6"/>
      <c r="B23" s="6" t="s">
        <v>79</v>
      </c>
      <c r="C23" s="2">
        <v>4</v>
      </c>
      <c r="D23" s="6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 x14ac:dyDescent="0.25">
      <c r="A24" s="2"/>
      <c r="B24" s="6" t="s">
        <v>20</v>
      </c>
      <c r="C24">
        <v>0.05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 x14ac:dyDescent="0.25">
      <c r="A26" s="2"/>
      <c r="B26" s="6" t="s">
        <v>80</v>
      </c>
      <c r="C26" s="2">
        <f>C23-1</f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 x14ac:dyDescent="0.25">
      <c r="A28" s="2"/>
      <c r="B28" s="6" t="s">
        <v>81</v>
      </c>
      <c r="C28" s="2">
        <f>CHIINV(C24,C26)</f>
        <v>7.8147279032511792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customHeight="1" x14ac:dyDescent="0.25">
      <c r="A29" s="2"/>
      <c r="B29" s="6" t="s">
        <v>22</v>
      </c>
      <c r="C29" s="2">
        <f>SUM(I16:I19)</f>
        <v>5.0666666666666735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2"/>
      <c r="B31" s="6" t="s">
        <v>23</v>
      </c>
      <c r="C31" s="2" t="b">
        <f>C29&lt;C28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 x14ac:dyDescent="0.25">
      <c r="A32" s="2"/>
      <c r="B32" s="2"/>
      <c r="C32" s="2" t="str">
        <f>IF(C31=TRUE,"ne odbacujemo H0","odbacujemo H0 u korist H1")</f>
        <v>ne odbacujemo H0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 x14ac:dyDescent="0.25">
      <c r="A33" s="2"/>
      <c r="B33" s="2"/>
      <c r="C33" s="48" t="s">
        <v>93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 x14ac:dyDescent="0.25">
      <c r="A34" s="2"/>
      <c r="B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</sheetData>
  <mergeCells count="8">
    <mergeCell ref="A22:D22"/>
    <mergeCell ref="A1:I1"/>
    <mergeCell ref="A2:I2"/>
    <mergeCell ref="A3:I3"/>
    <mergeCell ref="A4:I4"/>
    <mergeCell ref="A13:B13"/>
    <mergeCell ref="D13:E13"/>
    <mergeCell ref="H13:I13"/>
  </mergeCells>
  <pageMargins left="0.7" right="0.7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>
      <selection sqref="A1:K1"/>
    </sheetView>
  </sheetViews>
  <sheetFormatPr defaultColWidth="14.42578125" defaultRowHeight="15" customHeight="1" x14ac:dyDescent="0.25"/>
  <cols>
    <col min="1" max="1" width="8.7109375" customWidth="1"/>
    <col min="2" max="2" width="9.85546875" bestFit="1" customWidth="1"/>
    <col min="3" max="7" width="8.7109375" customWidth="1"/>
    <col min="8" max="9" width="13.140625" customWidth="1"/>
    <col min="10" max="10" width="12" customWidth="1"/>
    <col min="11" max="11" width="13.140625" customWidth="1"/>
    <col min="12" max="18" width="8.7109375" customWidth="1"/>
  </cols>
  <sheetData>
    <row r="1" spans="1:18" x14ac:dyDescent="0.25">
      <c r="A1" s="45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8" x14ac:dyDescent="0.25">
      <c r="A2" s="41" t="s">
        <v>83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4" spans="1:18" x14ac:dyDescent="0.25">
      <c r="A4" s="22"/>
      <c r="B4" s="23" t="s">
        <v>84</v>
      </c>
      <c r="C4" s="23" t="s">
        <v>85</v>
      </c>
      <c r="D4" s="23" t="s">
        <v>86</v>
      </c>
      <c r="E4" s="22" t="s">
        <v>87</v>
      </c>
      <c r="F4" s="23" t="s">
        <v>88</v>
      </c>
    </row>
    <row r="5" spans="1:18" x14ac:dyDescent="0.25">
      <c r="A5" s="24" t="s">
        <v>89</v>
      </c>
      <c r="B5" s="6">
        <v>41</v>
      </c>
      <c r="C5" s="6">
        <v>51</v>
      </c>
      <c r="D5" s="6">
        <v>36</v>
      </c>
      <c r="E5" s="24">
        <v>33</v>
      </c>
      <c r="F5" s="2">
        <f t="shared" ref="F5:F7" si="0">SUM(B5:E5)</f>
        <v>161</v>
      </c>
    </row>
    <row r="6" spans="1:18" x14ac:dyDescent="0.25">
      <c r="A6" s="22" t="s">
        <v>90</v>
      </c>
      <c r="B6" s="23">
        <v>20</v>
      </c>
      <c r="C6" s="23">
        <v>20</v>
      </c>
      <c r="D6" s="23">
        <v>18</v>
      </c>
      <c r="E6" s="22">
        <v>18</v>
      </c>
      <c r="F6" s="25">
        <f t="shared" si="0"/>
        <v>76</v>
      </c>
    </row>
    <row r="7" spans="1:18" x14ac:dyDescent="0.25">
      <c r="A7" s="24" t="s">
        <v>88</v>
      </c>
      <c r="B7" s="2">
        <f t="shared" ref="B7:E7" si="1">SUM(B5:B6)</f>
        <v>61</v>
      </c>
      <c r="C7" s="2">
        <f t="shared" si="1"/>
        <v>71</v>
      </c>
      <c r="D7" s="2">
        <f t="shared" si="1"/>
        <v>54</v>
      </c>
      <c r="E7" s="7">
        <f t="shared" si="1"/>
        <v>51</v>
      </c>
      <c r="F7" s="2">
        <f t="shared" si="0"/>
        <v>237</v>
      </c>
    </row>
    <row r="10" spans="1:18" x14ac:dyDescent="0.25">
      <c r="A10" s="47" t="s">
        <v>72</v>
      </c>
      <c r="B10" s="27"/>
      <c r="C10" s="6" t="s">
        <v>75</v>
      </c>
      <c r="G10" s="47" t="s">
        <v>73</v>
      </c>
      <c r="H10" s="27"/>
      <c r="I10" s="6" t="s">
        <v>76</v>
      </c>
      <c r="N10" s="47" t="s">
        <v>74</v>
      </c>
      <c r="O10" s="27"/>
      <c r="P10" s="47" t="s">
        <v>77</v>
      </c>
      <c r="Q10" s="27"/>
    </row>
    <row r="12" spans="1:18" x14ac:dyDescent="0.25">
      <c r="A12" s="22"/>
      <c r="B12" s="23" t="s">
        <v>84</v>
      </c>
      <c r="C12" s="23" t="s">
        <v>85</v>
      </c>
      <c r="D12" s="23" t="s">
        <v>86</v>
      </c>
      <c r="E12" s="23" t="s">
        <v>87</v>
      </c>
      <c r="G12" s="22"/>
      <c r="H12" s="23" t="s">
        <v>84</v>
      </c>
      <c r="I12" s="23" t="s">
        <v>85</v>
      </c>
      <c r="J12" s="23" t="s">
        <v>86</v>
      </c>
      <c r="K12" s="23" t="s">
        <v>87</v>
      </c>
      <c r="N12" s="22"/>
      <c r="O12" s="23" t="s">
        <v>84</v>
      </c>
      <c r="P12" s="23" t="s">
        <v>85</v>
      </c>
      <c r="Q12" s="23" t="s">
        <v>86</v>
      </c>
      <c r="R12" s="23" t="s">
        <v>87</v>
      </c>
    </row>
    <row r="13" spans="1:18" x14ac:dyDescent="0.25">
      <c r="A13" s="24" t="s">
        <v>89</v>
      </c>
      <c r="B13" s="6">
        <f t="shared" ref="B13:E13" si="2">B5</f>
        <v>41</v>
      </c>
      <c r="C13" s="6">
        <f t="shared" si="2"/>
        <v>51</v>
      </c>
      <c r="D13" s="6">
        <f t="shared" si="2"/>
        <v>36</v>
      </c>
      <c r="E13" s="6">
        <f t="shared" si="2"/>
        <v>33</v>
      </c>
      <c r="G13" s="24" t="s">
        <v>89</v>
      </c>
      <c r="H13" s="6">
        <f t="shared" ref="H13:K13" si="3">$F5*B$7/$F$7</f>
        <v>41.438818565400844</v>
      </c>
      <c r="I13" s="6">
        <f t="shared" si="3"/>
        <v>48.232067510548525</v>
      </c>
      <c r="J13" s="6">
        <f t="shared" si="3"/>
        <v>36.683544303797468</v>
      </c>
      <c r="K13" s="6">
        <f t="shared" si="3"/>
        <v>34.645569620253163</v>
      </c>
      <c r="N13" s="24" t="s">
        <v>89</v>
      </c>
      <c r="O13" s="6">
        <f t="shared" ref="O13:R13" si="4">(B13-H13)^2/H13</f>
        <v>4.6468924551153401E-3</v>
      </c>
      <c r="P13" s="6">
        <f t="shared" si="4"/>
        <v>0.15884557021084475</v>
      </c>
      <c r="Q13" s="6">
        <f t="shared" si="4"/>
        <v>1.273685038131929E-2</v>
      </c>
      <c r="R13" s="6">
        <f t="shared" si="4"/>
        <v>7.8160047728502338E-2</v>
      </c>
    </row>
    <row r="14" spans="1:18" x14ac:dyDescent="0.25">
      <c r="A14" s="24" t="s">
        <v>90</v>
      </c>
      <c r="B14" s="6">
        <f t="shared" ref="B14:E14" si="5">B6</f>
        <v>20</v>
      </c>
      <c r="C14" s="6">
        <f t="shared" si="5"/>
        <v>20</v>
      </c>
      <c r="D14" s="6">
        <f t="shared" si="5"/>
        <v>18</v>
      </c>
      <c r="E14" s="6">
        <f t="shared" si="5"/>
        <v>18</v>
      </c>
      <c r="G14" s="24" t="s">
        <v>90</v>
      </c>
      <c r="H14" s="6">
        <f t="shared" ref="H14:K14" si="6">$F6*B$7/$F$7</f>
        <v>19.561181434599156</v>
      </c>
      <c r="I14" s="6">
        <f t="shared" si="6"/>
        <v>22.767932489451479</v>
      </c>
      <c r="J14" s="6">
        <f t="shared" si="6"/>
        <v>17.316455696202532</v>
      </c>
      <c r="K14" s="6">
        <f t="shared" si="6"/>
        <v>16.354430379746834</v>
      </c>
      <c r="N14" s="24" t="s">
        <v>90</v>
      </c>
      <c r="O14" s="6">
        <f t="shared" ref="O14:R14" si="7">(B14-H14)^2/H14</f>
        <v>9.844074806231182E-3</v>
      </c>
      <c r="P14" s="6">
        <f t="shared" si="7"/>
        <v>0.33650180005192193</v>
      </c>
      <c r="Q14" s="6">
        <f t="shared" si="7"/>
        <v>2.6982011992005336E-2</v>
      </c>
      <c r="R14" s="6">
        <f t="shared" si="7"/>
        <v>0.16557589058274913</v>
      </c>
    </row>
    <row r="17" spans="1:4" x14ac:dyDescent="0.25">
      <c r="A17" s="38" t="s">
        <v>91</v>
      </c>
      <c r="B17" s="39"/>
      <c r="C17" s="39"/>
      <c r="D17" s="40"/>
    </row>
    <row r="18" spans="1:4" x14ac:dyDescent="0.25">
      <c r="A18" s="6"/>
      <c r="B18" s="6" t="s">
        <v>79</v>
      </c>
      <c r="C18" s="2">
        <v>2</v>
      </c>
      <c r="D18" s="6"/>
    </row>
    <row r="19" spans="1:4" x14ac:dyDescent="0.25">
      <c r="A19" s="6"/>
      <c r="B19" s="6" t="s">
        <v>92</v>
      </c>
      <c r="C19" s="2">
        <v>4</v>
      </c>
      <c r="D19" s="6"/>
    </row>
    <row r="20" spans="1:4" x14ac:dyDescent="0.25">
      <c r="A20" s="2"/>
      <c r="B20" s="6" t="s">
        <v>20</v>
      </c>
      <c r="C20">
        <v>0.05</v>
      </c>
      <c r="D20" s="2"/>
    </row>
    <row r="21" spans="1:4" ht="15.75" customHeight="1" x14ac:dyDescent="0.25">
      <c r="A21" s="2"/>
      <c r="B21" s="2"/>
      <c r="C21" s="2"/>
      <c r="D21" s="2"/>
    </row>
    <row r="22" spans="1:4" ht="15.75" customHeight="1" x14ac:dyDescent="0.25">
      <c r="A22" s="2"/>
      <c r="B22" s="6" t="s">
        <v>80</v>
      </c>
      <c r="C22" s="2">
        <f>(C18-1)*(C19-1)</f>
        <v>3</v>
      </c>
      <c r="D22" s="2"/>
    </row>
    <row r="23" spans="1:4" ht="15.75" customHeight="1" x14ac:dyDescent="0.25">
      <c r="A23" s="2"/>
      <c r="B23" s="2"/>
      <c r="C23" s="2"/>
      <c r="D23" s="2"/>
    </row>
    <row r="24" spans="1:4" ht="15.75" customHeight="1" x14ac:dyDescent="0.25">
      <c r="A24" s="2"/>
      <c r="B24" s="6" t="s">
        <v>81</v>
      </c>
      <c r="C24" s="2">
        <f>CHIINV(C20,C22)</f>
        <v>7.8147279032511792</v>
      </c>
      <c r="D24" s="2"/>
    </row>
    <row r="25" spans="1:4" ht="15.75" customHeight="1" x14ac:dyDescent="0.25">
      <c r="A25" s="2"/>
      <c r="B25" s="6" t="s">
        <v>22</v>
      </c>
      <c r="C25" s="2">
        <f>SUM(O13:R14)</f>
        <v>0.7932931382086893</v>
      </c>
      <c r="D25" s="2"/>
    </row>
    <row r="26" spans="1:4" ht="15.75" customHeight="1" x14ac:dyDescent="0.25">
      <c r="A26" s="2"/>
      <c r="B26" s="2"/>
      <c r="C26" s="2"/>
      <c r="D26" s="2"/>
    </row>
    <row r="27" spans="1:4" ht="15.75" customHeight="1" x14ac:dyDescent="0.25">
      <c r="A27" s="2"/>
      <c r="B27" s="6" t="s">
        <v>23</v>
      </c>
      <c r="C27" s="2" t="b">
        <f>C25&lt;C24</f>
        <v>1</v>
      </c>
      <c r="D27" s="2"/>
    </row>
    <row r="28" spans="1:4" ht="15.75" customHeight="1" x14ac:dyDescent="0.25">
      <c r="A28" s="2"/>
      <c r="B28" s="2"/>
      <c r="C28" s="2" t="str">
        <f>IF(C27=TRUE,"ne odbacujemo H0","odbacujemo H0 u korist H1")</f>
        <v>ne odbacujemo H0</v>
      </c>
      <c r="D28" s="2"/>
    </row>
    <row r="29" spans="1:4" ht="15.75" customHeight="1" x14ac:dyDescent="0.25">
      <c r="A29" s="2"/>
      <c r="B29" s="2"/>
      <c r="C29" s="48" t="s">
        <v>94</v>
      </c>
      <c r="D29" s="2"/>
    </row>
    <row r="30" spans="1:4" ht="15.75" customHeight="1" x14ac:dyDescent="0.25">
      <c r="A30" s="2"/>
      <c r="B30" s="2"/>
      <c r="D30" s="2"/>
    </row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N10:O10"/>
    <mergeCell ref="P10:Q10"/>
    <mergeCell ref="A17:D17"/>
    <mergeCell ref="A1:K1"/>
    <mergeCell ref="A2:K2"/>
    <mergeCell ref="A10:B10"/>
    <mergeCell ref="G10:H10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K1"/>
    </sheetView>
  </sheetViews>
  <sheetFormatPr defaultColWidth="14.42578125" defaultRowHeight="15" customHeight="1" x14ac:dyDescent="0.25"/>
  <cols>
    <col min="1" max="2" width="9.140625" customWidth="1"/>
    <col min="3" max="3" width="12" bestFit="1" customWidth="1"/>
    <col min="4" max="6" width="9.140625" customWidth="1"/>
    <col min="7" max="7" width="12" bestFit="1" customWidth="1"/>
    <col min="8" max="11" width="9.140625" customWidth="1"/>
  </cols>
  <sheetData>
    <row r="1" spans="1:11" ht="15" customHeight="1" x14ac:dyDescent="0.25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5" customHeight="1" x14ac:dyDescent="0.25">
      <c r="A2" s="31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5" customHeight="1" x14ac:dyDescent="0.25">
      <c r="A3" s="34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5" customHeight="1" x14ac:dyDescent="0.25">
      <c r="A4" s="35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x14ac:dyDescent="0.25">
      <c r="A5" s="13"/>
      <c r="B5" s="13"/>
      <c r="C5" s="13"/>
      <c r="D5" s="13"/>
      <c r="E5" s="13"/>
      <c r="F5" s="13"/>
      <c r="G5" s="13"/>
      <c r="H5" s="13"/>
      <c r="I5" s="2"/>
      <c r="J5" s="2"/>
      <c r="K5" s="2"/>
    </row>
    <row r="6" spans="1:11" x14ac:dyDescent="0.25">
      <c r="B6" s="6" t="s">
        <v>2</v>
      </c>
      <c r="C6" s="2">
        <v>35.46</v>
      </c>
      <c r="D6" s="2"/>
      <c r="E6" s="2"/>
      <c r="F6" s="6" t="s">
        <v>2</v>
      </c>
      <c r="G6" s="2">
        <v>35.46</v>
      </c>
      <c r="H6" s="2"/>
      <c r="I6" s="2"/>
      <c r="J6" s="2"/>
      <c r="K6" s="2"/>
    </row>
    <row r="7" spans="1:11" x14ac:dyDescent="0.25">
      <c r="B7" s="6" t="s">
        <v>4</v>
      </c>
      <c r="C7" s="2">
        <v>11.72</v>
      </c>
      <c r="D7" s="2"/>
      <c r="E7" s="2"/>
      <c r="F7" s="6" t="s">
        <v>4</v>
      </c>
      <c r="G7" s="2">
        <v>11.72</v>
      </c>
      <c r="H7" s="2"/>
      <c r="I7" s="2"/>
      <c r="J7" s="2"/>
      <c r="K7" s="2"/>
    </row>
    <row r="8" spans="1:11" x14ac:dyDescent="0.25">
      <c r="B8" s="6" t="s">
        <v>6</v>
      </c>
      <c r="C8" s="2">
        <v>917</v>
      </c>
      <c r="D8" s="2"/>
      <c r="E8" s="2"/>
      <c r="F8" s="6" t="s">
        <v>6</v>
      </c>
      <c r="G8" s="2">
        <v>917</v>
      </c>
      <c r="H8" s="2"/>
      <c r="I8" s="2"/>
      <c r="J8" s="2"/>
      <c r="K8" s="2"/>
    </row>
    <row r="9" spans="1:11" x14ac:dyDescent="0.25">
      <c r="B9" s="6" t="s">
        <v>8</v>
      </c>
      <c r="C9" s="14">
        <v>0.9</v>
      </c>
      <c r="D9" s="2"/>
      <c r="E9" s="2"/>
      <c r="F9" s="6" t="s">
        <v>8</v>
      </c>
      <c r="G9" s="14">
        <v>0.99</v>
      </c>
      <c r="H9" s="2"/>
      <c r="I9" s="2"/>
      <c r="J9" s="2"/>
      <c r="K9" s="2"/>
    </row>
    <row r="10" spans="1:11" ht="15" customHeight="1" x14ac:dyDescent="0.25">
      <c r="B10" s="13"/>
      <c r="C10" s="13"/>
      <c r="D10" s="13"/>
      <c r="E10" s="13"/>
      <c r="F10" s="13"/>
      <c r="G10" s="13"/>
      <c r="H10" s="13"/>
      <c r="I10" s="2"/>
      <c r="J10" s="2"/>
      <c r="K10" s="2"/>
    </row>
    <row r="11" spans="1:11" x14ac:dyDescent="0.25">
      <c r="B11" s="15" t="s">
        <v>9</v>
      </c>
      <c r="C11" s="13">
        <f>TINV(1-C9,C8-1)*C7/SQRT(C8)</f>
        <v>0.63724970649933577</v>
      </c>
      <c r="D11" s="13"/>
      <c r="E11" s="13"/>
      <c r="F11" s="15" t="s">
        <v>9</v>
      </c>
      <c r="G11" s="13">
        <f>TINV(1-G9,G8-1)*G7/SQRT(G8)</f>
        <v>0.99900076684914452</v>
      </c>
      <c r="H11" s="13"/>
      <c r="I11" s="2"/>
      <c r="J11" s="2"/>
      <c r="K11" s="2"/>
    </row>
    <row r="12" spans="1:1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B13" s="6" t="s">
        <v>10</v>
      </c>
      <c r="C13" s="2">
        <f>C6-C11</f>
        <v>34.822750293500668</v>
      </c>
      <c r="D13" s="2"/>
      <c r="E13" s="2"/>
      <c r="F13" s="6" t="s">
        <v>10</v>
      </c>
      <c r="G13" s="2">
        <f>G6-G11</f>
        <v>34.460999233150858</v>
      </c>
      <c r="H13" s="2"/>
      <c r="I13" s="2"/>
      <c r="J13" s="2"/>
      <c r="K13" s="2"/>
    </row>
    <row r="14" spans="1:11" x14ac:dyDescent="0.25">
      <c r="B14" s="6" t="s">
        <v>11</v>
      </c>
      <c r="C14" s="2">
        <f>C6+C11</f>
        <v>36.097249706499333</v>
      </c>
      <c r="D14" s="2"/>
      <c r="E14" s="2"/>
      <c r="F14" s="6" t="s">
        <v>11</v>
      </c>
      <c r="G14" s="2">
        <f>G6+G11</f>
        <v>36.459000766849144</v>
      </c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 customHeight="1" x14ac:dyDescent="0.25">
      <c r="A23" s="26"/>
      <c r="B23" s="27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5">
    <mergeCell ref="A23:B23"/>
    <mergeCell ref="A1:K1"/>
    <mergeCell ref="A2:K2"/>
    <mergeCell ref="A3:K3"/>
    <mergeCell ref="A4:K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4.42578125" defaultRowHeight="15" customHeight="1" x14ac:dyDescent="0.25"/>
  <cols>
    <col min="1" max="3" width="9.140625" customWidth="1"/>
    <col min="4" max="4" width="9.85546875" bestFit="1" customWidth="1"/>
    <col min="5" max="15" width="9.140625" customWidth="1"/>
  </cols>
  <sheetData>
    <row r="1" spans="1:15" ht="15" customHeight="1" x14ac:dyDescent="0.25">
      <c r="A1" s="16" t="s">
        <v>0</v>
      </c>
      <c r="B1" s="2"/>
      <c r="C1" s="28" t="s">
        <v>16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x14ac:dyDescent="0.25">
      <c r="A2" s="3">
        <v>600</v>
      </c>
      <c r="B2" s="2"/>
      <c r="C2" s="41" t="s">
        <v>17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x14ac:dyDescent="0.25">
      <c r="A3" s="4">
        <v>609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4">
        <v>587</v>
      </c>
      <c r="B4" s="2"/>
      <c r="C4" s="38" t="s">
        <v>18</v>
      </c>
      <c r="D4" s="39"/>
      <c r="E4" s="39"/>
      <c r="F4" s="40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4">
        <v>611</v>
      </c>
      <c r="B5" s="2"/>
      <c r="C5" s="2"/>
      <c r="D5" s="6" t="s">
        <v>19</v>
      </c>
      <c r="E5" s="2">
        <v>10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4">
        <v>593</v>
      </c>
      <c r="B6" s="2"/>
      <c r="C6" s="2"/>
      <c r="D6" s="6" t="s">
        <v>4</v>
      </c>
      <c r="E6" s="2">
        <f>STDEV(A:A)</f>
        <v>12.111760270171517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4">
        <v>593</v>
      </c>
      <c r="B7" s="2"/>
      <c r="C7" s="2"/>
      <c r="D7" s="6" t="s">
        <v>6</v>
      </c>
      <c r="E7" s="2">
        <f>COUNT(A:A)</f>
        <v>20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>
        <v>599</v>
      </c>
      <c r="B8" s="2"/>
      <c r="C8" s="2"/>
      <c r="D8" s="6" t="s">
        <v>20</v>
      </c>
      <c r="E8" s="2">
        <v>0.1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4">
        <v>620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4">
        <v>607</v>
      </c>
      <c r="B10" s="2"/>
      <c r="C10" s="2"/>
      <c r="D10" s="6" t="s">
        <v>21</v>
      </c>
      <c r="E10" s="2">
        <f>CHIINV(E8,E7-1)</f>
        <v>27.203571029356826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4">
        <v>592</v>
      </c>
      <c r="B11" s="2"/>
      <c r="C11" s="2"/>
      <c r="D11" s="6" t="s">
        <v>22</v>
      </c>
      <c r="E11" s="2">
        <f>(E7-1)*E6^2/E5^2</f>
        <v>27.872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4">
        <v>604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4">
        <v>620</v>
      </c>
      <c r="B13" s="2"/>
      <c r="C13" s="2"/>
      <c r="D13" s="10" t="s">
        <v>23</v>
      </c>
      <c r="E13" s="2" t="b">
        <f>E11&lt;E10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4">
        <v>598</v>
      </c>
      <c r="B14" s="2"/>
      <c r="C14" s="2"/>
      <c r="D14" s="2"/>
      <c r="E14" s="2" t="str">
        <f>IF(E13=TRUE,"ne odbacujemo H0","odbacujemo H0 u korist H1")</f>
        <v>odbacujemo H0 u korist H1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>
        <v>593</v>
      </c>
      <c r="B15" s="2"/>
      <c r="C15" s="2"/>
      <c r="D15" s="2"/>
      <c r="E15" s="2" t="s">
        <v>24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4">
        <v>617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4">
        <v>611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4">
        <v>603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4">
        <v>626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4">
        <v>579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 x14ac:dyDescent="0.25">
      <c r="A21" s="8">
        <v>602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3">
    <mergeCell ref="C4:F4"/>
    <mergeCell ref="C2:O2"/>
    <mergeCell ref="C1:O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/>
  </sheetViews>
  <sheetFormatPr defaultColWidth="14.42578125" defaultRowHeight="15" customHeight="1" x14ac:dyDescent="0.25"/>
  <cols>
    <col min="1" max="13" width="9.140625" customWidth="1"/>
  </cols>
  <sheetData>
    <row r="1" spans="1:13" ht="15" customHeight="1" x14ac:dyDescent="0.25">
      <c r="A1" s="16" t="s">
        <v>0</v>
      </c>
      <c r="B1" s="2"/>
      <c r="C1" s="42" t="s">
        <v>25</v>
      </c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x14ac:dyDescent="0.25">
      <c r="A2" s="4">
        <v>464</v>
      </c>
      <c r="B2" s="2"/>
      <c r="C2" s="43" t="s">
        <v>26</v>
      </c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x14ac:dyDescent="0.25">
      <c r="A3" s="4">
        <v>450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>
        <v>450</v>
      </c>
      <c r="B4" s="2"/>
      <c r="C4" s="38" t="s">
        <v>27</v>
      </c>
      <c r="D4" s="39"/>
      <c r="E4" s="39"/>
      <c r="F4" s="40"/>
      <c r="G4" s="2"/>
      <c r="H4" s="2"/>
      <c r="I4" s="2"/>
      <c r="J4" s="2"/>
      <c r="K4" s="2"/>
      <c r="L4" s="2"/>
      <c r="M4" s="2"/>
    </row>
    <row r="5" spans="1:13" x14ac:dyDescent="0.25">
      <c r="A5" s="4">
        <v>456</v>
      </c>
      <c r="B5" s="2"/>
      <c r="C5" s="2"/>
      <c r="D5" s="6" t="s">
        <v>28</v>
      </c>
      <c r="E5" s="2">
        <v>450</v>
      </c>
      <c r="F5" s="2"/>
      <c r="G5" s="2"/>
      <c r="H5" s="2"/>
      <c r="I5" s="2"/>
      <c r="J5" s="2"/>
      <c r="K5" s="2"/>
      <c r="L5" s="2"/>
      <c r="M5" s="2"/>
    </row>
    <row r="6" spans="1:13" x14ac:dyDescent="0.25">
      <c r="A6" s="4">
        <v>452</v>
      </c>
      <c r="B6" s="2"/>
      <c r="C6" s="2"/>
      <c r="D6" s="6" t="s">
        <v>2</v>
      </c>
      <c r="E6" s="2">
        <f>AVERAGE(A:A)</f>
        <v>447.83333333333331</v>
      </c>
      <c r="F6" s="2"/>
      <c r="G6" s="2"/>
      <c r="H6" s="2"/>
      <c r="I6" s="2"/>
      <c r="J6" s="2"/>
      <c r="K6" s="2"/>
      <c r="L6" s="2"/>
      <c r="M6" s="2"/>
    </row>
    <row r="7" spans="1:13" x14ac:dyDescent="0.25">
      <c r="A7" s="4">
        <v>433</v>
      </c>
      <c r="B7" s="2"/>
      <c r="C7" s="2"/>
      <c r="D7" s="6" t="s">
        <v>4</v>
      </c>
      <c r="E7" s="2">
        <f>STDEV(A:A)</f>
        <v>8.0772782694682661</v>
      </c>
      <c r="F7" s="2"/>
      <c r="G7" s="2"/>
      <c r="H7" s="2"/>
      <c r="I7" s="2"/>
      <c r="J7" s="2"/>
      <c r="K7" s="2"/>
      <c r="L7" s="2"/>
      <c r="M7" s="2"/>
    </row>
    <row r="8" spans="1:13" x14ac:dyDescent="0.25">
      <c r="A8" s="4">
        <v>446</v>
      </c>
      <c r="B8" s="2"/>
      <c r="C8" s="2"/>
      <c r="D8" s="6" t="s">
        <v>6</v>
      </c>
      <c r="E8" s="2">
        <f>COUNT(A:A)</f>
        <v>12</v>
      </c>
      <c r="F8" s="2"/>
      <c r="G8" s="2"/>
      <c r="H8" s="2"/>
      <c r="I8" s="2"/>
      <c r="J8" s="2"/>
      <c r="K8" s="2"/>
      <c r="L8" s="2"/>
      <c r="M8" s="2"/>
    </row>
    <row r="9" spans="1:13" x14ac:dyDescent="0.25">
      <c r="A9" s="4">
        <v>446</v>
      </c>
      <c r="B9" s="2"/>
      <c r="C9" s="2"/>
      <c r="D9" s="6" t="s">
        <v>20</v>
      </c>
      <c r="E9" s="2">
        <v>0.05</v>
      </c>
      <c r="F9" s="2"/>
      <c r="G9" s="2"/>
      <c r="H9" s="2"/>
      <c r="I9" s="2"/>
      <c r="J9" s="2"/>
      <c r="K9" s="2"/>
      <c r="L9" s="2"/>
      <c r="M9" s="2"/>
    </row>
    <row r="10" spans="1:13" x14ac:dyDescent="0.25">
      <c r="A10" s="4">
        <v>450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4">
        <v>447</v>
      </c>
      <c r="B11" s="2"/>
      <c r="C11" s="2"/>
      <c r="D11" s="6" t="s">
        <v>29</v>
      </c>
      <c r="E11" s="2">
        <f>TINV(E9,E8-1)</f>
        <v>2.2009851600916384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4">
        <v>442</v>
      </c>
      <c r="B12" s="2"/>
      <c r="C12" s="2"/>
      <c r="D12" s="6" t="s">
        <v>30</v>
      </c>
      <c r="E12" s="2">
        <f>(E6-E5)/E7*SQRT(E8)</f>
        <v>-0.92921814119439727</v>
      </c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438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10" t="s">
        <v>23</v>
      </c>
      <c r="E14" s="2" t="b">
        <f>ABS(E12)&lt;E11</f>
        <v>1</v>
      </c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 t="str">
        <f>IF(E14=TRUE,"ne odbacujemo H0","odbacujemo H0 u korist H1")</f>
        <v>ne odbacujemo H0</v>
      </c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 t="s">
        <v>31</v>
      </c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</sheetData>
  <mergeCells count="3">
    <mergeCell ref="C1:M1"/>
    <mergeCell ref="C2:M2"/>
    <mergeCell ref="C4:F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/>
  </sheetViews>
  <sheetFormatPr defaultColWidth="14.42578125" defaultRowHeight="15" customHeight="1" x14ac:dyDescent="0.25"/>
  <cols>
    <col min="1" max="3" width="9.140625" customWidth="1"/>
    <col min="4" max="4" width="9.85546875" customWidth="1"/>
    <col min="5" max="12" width="9.140625" customWidth="1"/>
  </cols>
  <sheetData>
    <row r="1" spans="1:12" ht="15" customHeight="1" x14ac:dyDescent="0.25">
      <c r="A1" s="16" t="s">
        <v>0</v>
      </c>
      <c r="B1" s="2"/>
      <c r="C1" s="42" t="s">
        <v>32</v>
      </c>
      <c r="D1" s="29"/>
      <c r="E1" s="29"/>
      <c r="F1" s="29"/>
      <c r="G1" s="29"/>
      <c r="H1" s="29"/>
      <c r="I1" s="29"/>
      <c r="J1" s="29"/>
      <c r="K1" s="30"/>
      <c r="L1" s="17"/>
    </row>
    <row r="2" spans="1:12" x14ac:dyDescent="0.25">
      <c r="A2" s="4">
        <v>147</v>
      </c>
      <c r="B2" s="2"/>
      <c r="C2" s="44" t="s">
        <v>33</v>
      </c>
      <c r="D2" s="32"/>
      <c r="E2" s="32"/>
      <c r="F2" s="32"/>
      <c r="G2" s="32"/>
      <c r="H2" s="32"/>
      <c r="I2" s="32"/>
      <c r="J2" s="32"/>
      <c r="K2" s="33"/>
      <c r="L2" s="2"/>
    </row>
    <row r="3" spans="1:12" x14ac:dyDescent="0.25">
      <c r="A3" s="4">
        <v>149</v>
      </c>
      <c r="B3" s="2"/>
      <c r="C3" s="44" t="s">
        <v>34</v>
      </c>
      <c r="D3" s="32"/>
      <c r="E3" s="32"/>
      <c r="F3" s="32"/>
      <c r="G3" s="32"/>
      <c r="H3" s="32"/>
      <c r="I3" s="32"/>
      <c r="J3" s="32"/>
      <c r="K3" s="33"/>
      <c r="L3" s="2"/>
    </row>
    <row r="4" spans="1:12" x14ac:dyDescent="0.25">
      <c r="A4" s="4">
        <v>148</v>
      </c>
      <c r="B4" s="2"/>
      <c r="C4" s="43" t="s">
        <v>35</v>
      </c>
      <c r="D4" s="36"/>
      <c r="E4" s="36"/>
      <c r="F4" s="36"/>
      <c r="G4" s="36"/>
      <c r="H4" s="36"/>
      <c r="I4" s="36"/>
      <c r="J4" s="36"/>
      <c r="K4" s="37"/>
      <c r="L4" s="2"/>
    </row>
    <row r="5" spans="1:12" x14ac:dyDescent="0.25">
      <c r="A5" s="4">
        <v>146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>
        <v>148</v>
      </c>
      <c r="B6" s="2"/>
      <c r="C6" s="38" t="s">
        <v>18</v>
      </c>
      <c r="D6" s="39"/>
      <c r="E6" s="39"/>
      <c r="F6" s="40"/>
      <c r="G6" s="2"/>
      <c r="H6" s="38" t="s">
        <v>27</v>
      </c>
      <c r="I6" s="39"/>
      <c r="J6" s="39"/>
      <c r="K6" s="40"/>
      <c r="L6" s="2"/>
    </row>
    <row r="7" spans="1:12" x14ac:dyDescent="0.25">
      <c r="A7" s="4">
        <v>151</v>
      </c>
      <c r="B7" s="2"/>
      <c r="C7" s="2"/>
      <c r="D7" s="6" t="s">
        <v>19</v>
      </c>
      <c r="E7" s="2">
        <f>4.5/3</f>
        <v>1.5</v>
      </c>
      <c r="F7" s="2"/>
      <c r="G7" s="2"/>
      <c r="H7" s="2"/>
      <c r="I7" s="6" t="s">
        <v>28</v>
      </c>
      <c r="J7" s="2">
        <v>150</v>
      </c>
      <c r="K7" s="2"/>
      <c r="L7" s="2"/>
    </row>
    <row r="8" spans="1:12" x14ac:dyDescent="0.25">
      <c r="A8" s="4">
        <v>148</v>
      </c>
      <c r="B8" s="2"/>
      <c r="C8" s="2"/>
      <c r="D8" s="6" t="s">
        <v>4</v>
      </c>
      <c r="E8" s="2">
        <f>STDEV(A:A)</f>
        <v>1.5559732104309982</v>
      </c>
      <c r="F8" s="2"/>
      <c r="G8" s="2"/>
      <c r="H8" s="2"/>
      <c r="I8" s="6" t="s">
        <v>2</v>
      </c>
      <c r="J8" s="2">
        <f>AVERAGE(A:A)</f>
        <v>148</v>
      </c>
      <c r="K8" s="2"/>
      <c r="L8" s="2"/>
    </row>
    <row r="9" spans="1:12" x14ac:dyDescent="0.25">
      <c r="A9" s="4">
        <v>145</v>
      </c>
      <c r="B9" s="2"/>
      <c r="C9" s="2"/>
      <c r="D9" s="6" t="s">
        <v>6</v>
      </c>
      <c r="E9" s="2">
        <f>COUNT(A:A)</f>
        <v>20</v>
      </c>
      <c r="F9" s="2"/>
      <c r="G9" s="2"/>
      <c r="H9" s="2"/>
      <c r="I9" s="6" t="s">
        <v>4</v>
      </c>
      <c r="J9" s="2">
        <f>STDEV(A:A)</f>
        <v>1.5559732104309982</v>
      </c>
      <c r="K9" s="2"/>
      <c r="L9" s="2"/>
    </row>
    <row r="10" spans="1:12" x14ac:dyDescent="0.25">
      <c r="A10" s="4">
        <v>147</v>
      </c>
      <c r="B10" s="2"/>
      <c r="C10" s="2"/>
      <c r="D10" s="6" t="s">
        <v>20</v>
      </c>
      <c r="E10" s="2">
        <v>0.05</v>
      </c>
      <c r="F10" s="2"/>
      <c r="G10" s="2"/>
      <c r="H10" s="2"/>
      <c r="I10" s="6" t="s">
        <v>6</v>
      </c>
      <c r="J10" s="2">
        <f>COUNT(A:A)</f>
        <v>20</v>
      </c>
      <c r="K10" s="2"/>
      <c r="L10" s="2"/>
    </row>
    <row r="11" spans="1:12" x14ac:dyDescent="0.25">
      <c r="A11" s="4">
        <v>149</v>
      </c>
      <c r="B11" s="2"/>
      <c r="C11" s="2"/>
      <c r="D11" s="2"/>
      <c r="E11" s="2"/>
      <c r="F11" s="2"/>
      <c r="G11" s="2"/>
      <c r="H11" s="2"/>
      <c r="I11" s="6" t="s">
        <v>20</v>
      </c>
      <c r="J11" s="2">
        <v>0.05</v>
      </c>
      <c r="K11" s="2"/>
      <c r="L11" s="2"/>
    </row>
    <row r="12" spans="1:12" x14ac:dyDescent="0.25">
      <c r="A12" s="4">
        <v>148</v>
      </c>
      <c r="B12" s="2"/>
      <c r="C12" s="2"/>
      <c r="D12" s="6" t="s">
        <v>21</v>
      </c>
      <c r="E12" s="2">
        <f>CHIINV(E10,E9-1)</f>
        <v>30.143527205646155</v>
      </c>
      <c r="F12" s="2"/>
      <c r="G12" s="2"/>
      <c r="H12" s="2"/>
      <c r="I12" s="2"/>
      <c r="J12" s="2"/>
      <c r="K12" s="2"/>
      <c r="L12" s="2"/>
    </row>
    <row r="13" spans="1:12" x14ac:dyDescent="0.25">
      <c r="A13" s="4">
        <v>146</v>
      </c>
      <c r="B13" s="2"/>
      <c r="C13" s="2"/>
      <c r="D13" s="6" t="s">
        <v>22</v>
      </c>
      <c r="E13" s="2">
        <f>(E9-1)*E8^2/E7^2</f>
        <v>20.444444444444443</v>
      </c>
      <c r="F13" s="2"/>
      <c r="G13" s="2"/>
      <c r="H13" s="2"/>
      <c r="I13" s="6" t="s">
        <v>29</v>
      </c>
      <c r="J13" s="2">
        <f>TINV(J11,J10-1)</f>
        <v>2.0930240544083096</v>
      </c>
      <c r="K13" s="2"/>
      <c r="L13" s="2"/>
    </row>
    <row r="14" spans="1:12" x14ac:dyDescent="0.25">
      <c r="A14" s="4">
        <v>147</v>
      </c>
      <c r="B14" s="2"/>
      <c r="C14" s="2"/>
      <c r="D14" s="2"/>
      <c r="E14" s="2"/>
      <c r="F14" s="2"/>
      <c r="G14" s="2"/>
      <c r="H14" s="2"/>
      <c r="I14" s="6" t="s">
        <v>30</v>
      </c>
      <c r="J14" s="2">
        <f>(J8-J7)/J9*SQRT(J10)</f>
        <v>-5.74834569775249</v>
      </c>
      <c r="K14" s="2"/>
      <c r="L14" s="2"/>
    </row>
    <row r="15" spans="1:12" x14ac:dyDescent="0.25">
      <c r="A15" s="4">
        <v>148</v>
      </c>
      <c r="B15" s="2"/>
      <c r="C15" s="2"/>
      <c r="D15" s="6" t="s">
        <v>23</v>
      </c>
      <c r="E15" s="2" t="b">
        <f>E13&lt;E12</f>
        <v>1</v>
      </c>
      <c r="F15" s="2"/>
      <c r="G15" s="2"/>
      <c r="H15" s="2"/>
      <c r="I15" s="2"/>
      <c r="J15" s="2"/>
      <c r="K15" s="2"/>
      <c r="L15" s="2"/>
    </row>
    <row r="16" spans="1:12" x14ac:dyDescent="0.25">
      <c r="A16" s="4">
        <v>148</v>
      </c>
      <c r="B16" s="2"/>
      <c r="C16" s="2"/>
      <c r="D16" s="2"/>
      <c r="E16" s="2" t="str">
        <f>IF(E15=TRUE,"ne odbacujemo H0","odbacujemo H0 u korist H1")</f>
        <v>ne odbacujemo H0</v>
      </c>
      <c r="F16" s="2"/>
      <c r="G16" s="2"/>
      <c r="H16" s="2"/>
      <c r="I16" s="6" t="s">
        <v>23</v>
      </c>
      <c r="J16" s="2" t="b">
        <f>ABS(J14)&lt;J13</f>
        <v>0</v>
      </c>
      <c r="K16" s="2"/>
      <c r="L16" s="2"/>
    </row>
    <row r="17" spans="1:12" x14ac:dyDescent="0.25">
      <c r="A17" s="4">
        <v>150</v>
      </c>
      <c r="B17" s="2"/>
      <c r="C17" s="2"/>
      <c r="D17" s="2"/>
      <c r="E17" s="2"/>
      <c r="F17" s="2"/>
      <c r="G17" s="2"/>
      <c r="H17" s="2"/>
      <c r="I17" s="2"/>
      <c r="J17" s="2" t="str">
        <f>IF(J16=TRUE,"ne odbacujemo H0","odbacujemo H0 u korist H1")</f>
        <v>odbacujemo H0 u korist H1</v>
      </c>
      <c r="K17" s="2"/>
      <c r="L17" s="2"/>
    </row>
    <row r="18" spans="1:12" x14ac:dyDescent="0.25">
      <c r="A18" s="4">
        <v>149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>
        <v>147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>
        <v>151</v>
      </c>
      <c r="B20" s="2"/>
      <c r="C20" s="38" t="s">
        <v>36</v>
      </c>
      <c r="D20" s="40"/>
      <c r="E20" s="6" t="str">
        <f>IF(G14*L15=1,"DA","NE")</f>
        <v>NE</v>
      </c>
      <c r="F20" s="2"/>
      <c r="G20" s="2"/>
      <c r="H20" s="2"/>
      <c r="I20" s="2"/>
      <c r="J20" s="2"/>
      <c r="K20" s="2"/>
      <c r="L20" s="2"/>
    </row>
    <row r="21" spans="1:12" ht="15.75" customHeight="1" x14ac:dyDescent="0.25">
      <c r="A21" s="8">
        <v>148</v>
      </c>
      <c r="B21" s="2"/>
      <c r="C21" s="2"/>
      <c r="D21" s="2"/>
      <c r="E21" s="2" t="s">
        <v>37</v>
      </c>
      <c r="F21" s="2"/>
      <c r="G21" s="2"/>
      <c r="H21" s="2"/>
      <c r="I21" s="2"/>
      <c r="J21" s="2"/>
      <c r="K21" s="2"/>
      <c r="L21" s="2"/>
    </row>
    <row r="22" spans="1:12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7">
    <mergeCell ref="C6:F6"/>
    <mergeCell ref="H6:K6"/>
    <mergeCell ref="C20:D20"/>
    <mergeCell ref="C1:K1"/>
    <mergeCell ref="C2:K2"/>
    <mergeCell ref="C3:K3"/>
    <mergeCell ref="C4:K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K1"/>
    </sheetView>
  </sheetViews>
  <sheetFormatPr defaultColWidth="14.42578125" defaultRowHeight="15" customHeight="1" x14ac:dyDescent="0.25"/>
  <cols>
    <col min="1" max="2" width="9.140625" customWidth="1"/>
    <col min="3" max="3" width="9.85546875" customWidth="1"/>
    <col min="4" max="11" width="9.140625" customWidth="1"/>
  </cols>
  <sheetData>
    <row r="1" spans="1:11" ht="15" customHeight="1" x14ac:dyDescent="0.25">
      <c r="A1" s="42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44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43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38" t="s">
        <v>18</v>
      </c>
      <c r="C5" s="39"/>
      <c r="D5" s="39"/>
      <c r="E5" s="40"/>
      <c r="F5" s="2"/>
      <c r="G5" s="38" t="s">
        <v>27</v>
      </c>
      <c r="H5" s="39"/>
      <c r="I5" s="39"/>
      <c r="J5" s="40"/>
      <c r="K5" s="2"/>
    </row>
    <row r="6" spans="1:11" x14ac:dyDescent="0.25">
      <c r="A6" s="2"/>
      <c r="B6" s="2"/>
      <c r="C6" s="6" t="s">
        <v>19</v>
      </c>
      <c r="D6" s="2">
        <f>0.1/3</f>
        <v>3.3333333333333333E-2</v>
      </c>
      <c r="E6" s="2"/>
      <c r="F6" s="2"/>
      <c r="G6" s="2"/>
      <c r="H6" s="6" t="s">
        <v>28</v>
      </c>
      <c r="I6" s="2">
        <v>0.5</v>
      </c>
      <c r="J6" s="2"/>
      <c r="K6" s="2"/>
    </row>
    <row r="7" spans="1:11" x14ac:dyDescent="0.25">
      <c r="A7" s="2"/>
      <c r="B7" s="2"/>
      <c r="C7" s="6" t="s">
        <v>4</v>
      </c>
      <c r="D7" s="2">
        <v>0.04</v>
      </c>
      <c r="E7" s="2"/>
      <c r="F7" s="2"/>
      <c r="G7" s="2"/>
      <c r="H7" s="6" t="s">
        <v>2</v>
      </c>
      <c r="I7" s="2">
        <v>0.48</v>
      </c>
      <c r="J7" s="2"/>
      <c r="K7" s="2"/>
    </row>
    <row r="8" spans="1:11" x14ac:dyDescent="0.25">
      <c r="A8" s="2"/>
      <c r="B8" s="2"/>
      <c r="C8" s="6" t="s">
        <v>6</v>
      </c>
      <c r="D8" s="2">
        <v>15</v>
      </c>
      <c r="E8" s="2"/>
      <c r="F8" s="2"/>
      <c r="G8" s="2"/>
      <c r="H8" s="6" t="s">
        <v>4</v>
      </c>
      <c r="I8" s="2">
        <v>0.04</v>
      </c>
      <c r="J8" s="2"/>
      <c r="K8" s="2"/>
    </row>
    <row r="9" spans="1:11" x14ac:dyDescent="0.25">
      <c r="A9" s="2"/>
      <c r="B9" s="2"/>
      <c r="C9" s="6" t="s">
        <v>20</v>
      </c>
      <c r="D9" s="2">
        <v>0.05</v>
      </c>
      <c r="E9" s="2"/>
      <c r="F9" s="2"/>
      <c r="G9" s="2"/>
      <c r="H9" s="6" t="s">
        <v>6</v>
      </c>
      <c r="I9" s="2">
        <v>15</v>
      </c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6" t="s">
        <v>20</v>
      </c>
      <c r="I10" s="2">
        <v>0.05</v>
      </c>
      <c r="J10" s="2"/>
      <c r="K10" s="2"/>
    </row>
    <row r="11" spans="1:11" x14ac:dyDescent="0.25">
      <c r="A11" s="2"/>
      <c r="B11" s="2"/>
      <c r="C11" s="6" t="s">
        <v>21</v>
      </c>
      <c r="D11" s="2">
        <f>CHIINV(D9,D8-1)</f>
        <v>23.68479130484058</v>
      </c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6" t="s">
        <v>22</v>
      </c>
      <c r="D12" s="2">
        <f>(D8-1)*D7^2/D6^2</f>
        <v>20.16</v>
      </c>
      <c r="E12" s="2"/>
      <c r="F12" s="2"/>
      <c r="G12" s="2"/>
      <c r="H12" s="6" t="s">
        <v>29</v>
      </c>
      <c r="I12" s="2">
        <f>TINV(I10,I9-1)</f>
        <v>2.1447866879178044</v>
      </c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6" t="s">
        <v>30</v>
      </c>
      <c r="I13" s="2">
        <f>(I7-I6)/I8*SQRT(I9)</f>
        <v>-1.9364916731037103</v>
      </c>
      <c r="J13" s="2"/>
      <c r="K13" s="2"/>
    </row>
    <row r="14" spans="1:11" x14ac:dyDescent="0.25">
      <c r="A14" s="2"/>
      <c r="B14" s="2"/>
      <c r="C14" s="6" t="s">
        <v>23</v>
      </c>
      <c r="D14" s="2" t="b">
        <f>D12&lt;D11</f>
        <v>1</v>
      </c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 t="str">
        <f>IF(D14=TRUE,"ne odbacujemo H0","odbacujemo H0 u korist H1")</f>
        <v>ne odbacujemo H0</v>
      </c>
      <c r="E15" s="2"/>
      <c r="F15" s="2"/>
      <c r="G15" s="2"/>
      <c r="H15" s="6" t="s">
        <v>23</v>
      </c>
      <c r="I15" s="2" t="b">
        <f>ABS(I13)&lt;I12</f>
        <v>1</v>
      </c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 t="str">
        <f>IF(I15=TRUE,"ne odbacujemo H0","odbacujemo H0 u korist H1")</f>
        <v>ne odbacujemo H0</v>
      </c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38" t="s">
        <v>36</v>
      </c>
      <c r="C19" s="40"/>
      <c r="D19" s="6" t="str">
        <f>IF(D14*I15=1,"DA","NE")</f>
        <v>DA</v>
      </c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 t="s">
        <v>41</v>
      </c>
      <c r="E20" s="2"/>
      <c r="F20" s="2"/>
      <c r="G20" s="2"/>
      <c r="H20" s="2"/>
      <c r="I20" s="2"/>
      <c r="J20" s="2"/>
      <c r="K20" s="2"/>
    </row>
    <row r="21" spans="1:11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6">
    <mergeCell ref="B19:C19"/>
    <mergeCell ref="A1:K1"/>
    <mergeCell ref="A2:K2"/>
    <mergeCell ref="A3:K3"/>
    <mergeCell ref="B5:E5"/>
    <mergeCell ref="G5:J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/>
  </sheetViews>
  <sheetFormatPr defaultColWidth="14.42578125" defaultRowHeight="15" customHeight="1" x14ac:dyDescent="0.25"/>
  <cols>
    <col min="1" max="2" width="10.140625" customWidth="1"/>
    <col min="3" max="4" width="9.140625" customWidth="1"/>
    <col min="5" max="5" width="12" customWidth="1"/>
    <col min="6" max="6" width="9.140625" customWidth="1"/>
    <col min="7" max="7" width="12" customWidth="1"/>
    <col min="8" max="12" width="9.140625" customWidth="1"/>
    <col min="13" max="13" width="8.7109375" customWidth="1"/>
  </cols>
  <sheetData>
    <row r="1" spans="1:13" x14ac:dyDescent="0.25">
      <c r="A1" s="16" t="s">
        <v>42</v>
      </c>
      <c r="B1" s="16" t="s">
        <v>43</v>
      </c>
      <c r="C1" s="2"/>
      <c r="D1" s="45" t="s">
        <v>44</v>
      </c>
      <c r="E1" s="29"/>
      <c r="F1" s="29"/>
      <c r="G1" s="29"/>
      <c r="H1" s="29"/>
      <c r="I1" s="29"/>
      <c r="J1" s="29"/>
      <c r="K1" s="29"/>
      <c r="L1" s="29"/>
      <c r="M1" s="30"/>
    </row>
    <row r="2" spans="1:13" x14ac:dyDescent="0.25">
      <c r="A2" s="4">
        <v>0.44</v>
      </c>
      <c r="B2" s="4">
        <v>0.43</v>
      </c>
      <c r="C2" s="2"/>
      <c r="D2" s="46" t="s">
        <v>45</v>
      </c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5">
      <c r="A3" s="4">
        <v>0.42</v>
      </c>
      <c r="B3" s="4">
        <v>0.41</v>
      </c>
      <c r="C3" s="2"/>
      <c r="D3" s="41" t="s">
        <v>46</v>
      </c>
      <c r="E3" s="36"/>
      <c r="F3" s="36"/>
      <c r="G3" s="36"/>
      <c r="H3" s="36"/>
      <c r="I3" s="36"/>
      <c r="J3" s="36"/>
      <c r="K3" s="36"/>
      <c r="L3" s="36"/>
      <c r="M3" s="37"/>
    </row>
    <row r="4" spans="1:13" x14ac:dyDescent="0.25">
      <c r="A4" s="4">
        <v>0.44</v>
      </c>
      <c r="B4" s="4">
        <v>0.43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5">
      <c r="A5" s="4">
        <v>0.48</v>
      </c>
      <c r="B5" s="4">
        <v>0.47</v>
      </c>
      <c r="C5" s="2"/>
      <c r="D5" s="38" t="s">
        <v>18</v>
      </c>
      <c r="E5" s="39"/>
      <c r="F5" s="39"/>
      <c r="G5" s="40"/>
      <c r="H5" s="2"/>
      <c r="I5" s="2"/>
      <c r="J5" s="2"/>
      <c r="K5" s="2"/>
      <c r="L5" s="2"/>
    </row>
    <row r="6" spans="1:13" x14ac:dyDescent="0.25">
      <c r="A6" s="4">
        <v>0.44</v>
      </c>
      <c r="B6" s="8">
        <v>0.45</v>
      </c>
      <c r="C6" s="2"/>
      <c r="D6" s="6" t="s">
        <v>47</v>
      </c>
      <c r="E6" s="2">
        <f>STDEV(A:A)</f>
        <v>2.214669705568283E-2</v>
      </c>
      <c r="F6" s="6" t="s">
        <v>48</v>
      </c>
      <c r="G6" s="2">
        <f>STDEV(B:B)</f>
        <v>2.2803508501982761E-2</v>
      </c>
      <c r="H6" s="2"/>
      <c r="I6" s="2"/>
      <c r="J6" s="2"/>
      <c r="K6" s="2"/>
      <c r="L6" s="2"/>
    </row>
    <row r="7" spans="1:13" x14ac:dyDescent="0.25">
      <c r="A7" s="4">
        <v>0.41</v>
      </c>
      <c r="B7" s="2"/>
      <c r="C7" s="2"/>
      <c r="D7" s="6" t="s">
        <v>49</v>
      </c>
      <c r="E7" s="2">
        <f>COUNT(A:A)</f>
        <v>7</v>
      </c>
      <c r="F7" s="6" t="s">
        <v>50</v>
      </c>
      <c r="G7" s="2">
        <f>COUNT(B:B)</f>
        <v>5</v>
      </c>
      <c r="H7" s="2"/>
      <c r="I7" s="2"/>
      <c r="J7" s="2"/>
      <c r="K7" s="2"/>
      <c r="L7" s="2"/>
    </row>
    <row r="8" spans="1:13" x14ac:dyDescent="0.25">
      <c r="A8" s="8">
        <v>0.43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x14ac:dyDescent="0.25">
      <c r="A9" s="2"/>
      <c r="B9" s="2"/>
      <c r="C9" s="2"/>
      <c r="D9" s="2"/>
      <c r="E9" s="6" t="s">
        <v>20</v>
      </c>
      <c r="F9" s="2">
        <v>0.05</v>
      </c>
      <c r="G9" s="2"/>
      <c r="H9" s="2"/>
      <c r="I9" s="2"/>
      <c r="J9" s="2"/>
      <c r="K9" s="2"/>
      <c r="L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x14ac:dyDescent="0.25">
      <c r="A11" s="2"/>
      <c r="B11" s="2"/>
      <c r="C11" s="2"/>
      <c r="D11" s="2"/>
      <c r="E11" s="6" t="s">
        <v>51</v>
      </c>
      <c r="F11" s="2">
        <f>FINV(F9,G7-1,E7-1)</f>
        <v>4.5336769502752441</v>
      </c>
      <c r="G11" s="18">
        <f>FINV(F9,E7-1,G7-1)</f>
        <v>6.1631322826886326</v>
      </c>
      <c r="H11" s="2"/>
      <c r="I11" s="2"/>
      <c r="J11" s="2"/>
      <c r="K11" s="2"/>
      <c r="L11" s="2"/>
    </row>
    <row r="12" spans="1:13" x14ac:dyDescent="0.25">
      <c r="A12" s="2"/>
      <c r="B12" s="2"/>
      <c r="C12" s="2"/>
      <c r="D12" s="2"/>
      <c r="E12" s="6" t="s">
        <v>52</v>
      </c>
      <c r="F12" s="2">
        <f>G6^2/E6^2</f>
        <v>1.0601941747572816</v>
      </c>
      <c r="G12" s="18">
        <f>E6^2/G6^2</f>
        <v>0.94322344322344309</v>
      </c>
      <c r="H12" s="2"/>
      <c r="I12" s="2"/>
      <c r="J12" s="2"/>
      <c r="K12" s="2"/>
      <c r="L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x14ac:dyDescent="0.25">
      <c r="A14" s="2"/>
      <c r="B14" s="2"/>
      <c r="C14" s="2"/>
      <c r="D14" s="2"/>
      <c r="E14" s="10" t="s">
        <v>23</v>
      </c>
      <c r="F14" s="2" t="b">
        <f>F12&lt;F11</f>
        <v>1</v>
      </c>
      <c r="G14" s="2"/>
      <c r="H14" s="2"/>
      <c r="I14" s="2"/>
      <c r="J14" s="2"/>
      <c r="K14" s="2"/>
      <c r="L14" s="2"/>
    </row>
    <row r="15" spans="1:13" x14ac:dyDescent="0.25">
      <c r="A15" s="2"/>
      <c r="B15" s="2"/>
      <c r="C15" s="2"/>
      <c r="D15" s="2"/>
      <c r="E15" s="2"/>
      <c r="F15" s="2" t="str">
        <f>IF(F14=TRUE,"ne odbacujemo H0","odbacujemo H0 u korist H1")</f>
        <v>ne odbacujemo H0</v>
      </c>
      <c r="G15" s="2"/>
      <c r="H15" s="2"/>
      <c r="I15" s="2"/>
      <c r="J15" s="2"/>
      <c r="K15" s="2"/>
      <c r="L15" s="2"/>
    </row>
    <row r="16" spans="1:13" x14ac:dyDescent="0.25">
      <c r="A16" s="2"/>
      <c r="B16" s="2"/>
      <c r="C16" s="2"/>
      <c r="D16" s="2"/>
      <c r="E16" s="2"/>
      <c r="F16" s="2" t="s">
        <v>53</v>
      </c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4">
    <mergeCell ref="D5:G5"/>
    <mergeCell ref="D1:M1"/>
    <mergeCell ref="D2:M2"/>
    <mergeCell ref="D3:M3"/>
  </mergeCells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/>
  </sheetViews>
  <sheetFormatPr defaultColWidth="14.42578125" defaultRowHeight="15" customHeight="1" x14ac:dyDescent="0.25"/>
  <cols>
    <col min="1" max="2" width="10.140625" customWidth="1"/>
    <col min="3" max="4" width="9.140625" customWidth="1"/>
    <col min="5" max="5" width="10.140625" customWidth="1"/>
    <col min="6" max="6" width="9.140625" customWidth="1"/>
    <col min="7" max="7" width="10.140625" customWidth="1"/>
    <col min="8" max="12" width="9.140625" customWidth="1"/>
  </cols>
  <sheetData>
    <row r="1" spans="1:12" x14ac:dyDescent="0.25">
      <c r="A1" s="19" t="s">
        <v>42</v>
      </c>
      <c r="B1" s="16" t="s">
        <v>43</v>
      </c>
      <c r="C1" s="2"/>
      <c r="D1" s="45" t="s">
        <v>54</v>
      </c>
      <c r="E1" s="29"/>
      <c r="F1" s="29"/>
      <c r="G1" s="29"/>
      <c r="H1" s="29"/>
      <c r="I1" s="29"/>
      <c r="J1" s="29"/>
      <c r="K1" s="29"/>
      <c r="L1" s="30"/>
    </row>
    <row r="2" spans="1:12" x14ac:dyDescent="0.25">
      <c r="A2" s="20">
        <v>163</v>
      </c>
      <c r="B2" s="4">
        <v>164</v>
      </c>
      <c r="C2" s="2"/>
      <c r="D2" s="46" t="s">
        <v>55</v>
      </c>
      <c r="E2" s="32"/>
      <c r="F2" s="32"/>
      <c r="G2" s="32"/>
      <c r="H2" s="32"/>
      <c r="I2" s="32"/>
      <c r="J2" s="32"/>
      <c r="K2" s="32"/>
      <c r="L2" s="33"/>
    </row>
    <row r="3" spans="1:12" x14ac:dyDescent="0.25">
      <c r="A3" s="20">
        <v>158</v>
      </c>
      <c r="B3" s="4">
        <v>156</v>
      </c>
      <c r="C3" s="2"/>
      <c r="D3" s="41" t="s">
        <v>56</v>
      </c>
      <c r="E3" s="36"/>
      <c r="F3" s="36"/>
      <c r="G3" s="36"/>
      <c r="H3" s="36"/>
      <c r="I3" s="36"/>
      <c r="J3" s="36"/>
      <c r="K3" s="36"/>
      <c r="L3" s="37"/>
    </row>
    <row r="4" spans="1:12" x14ac:dyDescent="0.25">
      <c r="A4" s="20">
        <v>169</v>
      </c>
      <c r="B4" s="4">
        <v>171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0">
        <v>166</v>
      </c>
      <c r="B5" s="4">
        <v>169</v>
      </c>
      <c r="C5" s="2"/>
      <c r="D5" s="38" t="s">
        <v>27</v>
      </c>
      <c r="E5" s="39"/>
      <c r="F5" s="39"/>
      <c r="G5" s="40"/>
      <c r="H5" s="2"/>
      <c r="I5" s="2"/>
      <c r="J5" s="2"/>
      <c r="K5" s="2"/>
      <c r="L5" s="2"/>
    </row>
    <row r="6" spans="1:12" x14ac:dyDescent="0.25">
      <c r="A6" s="20">
        <v>153</v>
      </c>
      <c r="B6" s="4">
        <v>169</v>
      </c>
      <c r="C6" s="2"/>
      <c r="D6" s="6" t="s">
        <v>57</v>
      </c>
      <c r="E6" s="2">
        <f>AVERAGE(A:A)</f>
        <v>160.85714285714286</v>
      </c>
      <c r="F6" s="6" t="s">
        <v>58</v>
      </c>
      <c r="G6" s="2">
        <f>AVERAGE(B:B)</f>
        <v>164.88888888888889</v>
      </c>
      <c r="H6" s="2"/>
      <c r="I6" s="2"/>
      <c r="J6" s="2"/>
      <c r="K6" s="2"/>
      <c r="L6" s="2"/>
    </row>
    <row r="7" spans="1:12" x14ac:dyDescent="0.25">
      <c r="A7" s="20">
        <v>156</v>
      </c>
      <c r="B7" s="4">
        <v>159</v>
      </c>
      <c r="C7" s="2"/>
      <c r="D7" s="6" t="s">
        <v>48</v>
      </c>
      <c r="E7" s="2">
        <f>STDEV(A:A)</f>
        <v>5.6399932455211159</v>
      </c>
      <c r="F7" s="6" t="s">
        <v>47</v>
      </c>
      <c r="G7" s="2">
        <f>STDEV(B:B)</f>
        <v>5.555277770832987</v>
      </c>
      <c r="H7" s="2"/>
      <c r="I7" s="2"/>
      <c r="J7" s="2"/>
      <c r="K7" s="2"/>
      <c r="L7" s="2"/>
    </row>
    <row r="8" spans="1:12" x14ac:dyDescent="0.25">
      <c r="A8" s="21">
        <v>161</v>
      </c>
      <c r="B8" s="4">
        <v>169</v>
      </c>
      <c r="C8" s="2"/>
      <c r="D8" s="6" t="s">
        <v>50</v>
      </c>
      <c r="E8" s="2">
        <f>COUNT(A:A)</f>
        <v>7</v>
      </c>
      <c r="F8" s="6" t="s">
        <v>49</v>
      </c>
      <c r="G8" s="2">
        <f>COUNT(B:B)</f>
        <v>9</v>
      </c>
      <c r="H8" s="2"/>
      <c r="I8" s="2"/>
      <c r="J8" s="2"/>
      <c r="K8" s="2"/>
      <c r="L8" s="2"/>
    </row>
    <row r="9" spans="1:12" x14ac:dyDescent="0.25">
      <c r="A9" s="2"/>
      <c r="B9" s="4">
        <v>168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8">
        <v>159</v>
      </c>
      <c r="C10" s="2"/>
      <c r="D10" s="2"/>
      <c r="E10" s="6" t="s">
        <v>20</v>
      </c>
      <c r="F10" s="2">
        <v>0.05</v>
      </c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6" t="s">
        <v>59</v>
      </c>
      <c r="F12" s="2">
        <f>TINV(F10,E8+G8-2)</f>
        <v>2.1447866879178044</v>
      </c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6" t="s">
        <v>60</v>
      </c>
      <c r="F14" s="2">
        <f>SQRT(((E8-1)*E7^2+(G8-1)*G7^2)/(E8+G8-2))</f>
        <v>5.5917415619952546</v>
      </c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6" t="s">
        <v>30</v>
      </c>
      <c r="F15" s="2">
        <f>(E6-G6)/(F14*SQRT(1/E8+1/G8))</f>
        <v>-1.430725637680216</v>
      </c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10" t="s">
        <v>23</v>
      </c>
      <c r="F17" s="2" t="b">
        <f>ABS(F15)&lt;F12</f>
        <v>1</v>
      </c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 t="str">
        <f>IF(F17=TRUE,"ne odbacujemo H0","odbacujemo H0 u korist H1")</f>
        <v>ne odbacujemo H0</v>
      </c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 t="s">
        <v>61</v>
      </c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4">
    <mergeCell ref="D5:G5"/>
    <mergeCell ref="D1:L1"/>
    <mergeCell ref="D2:L2"/>
    <mergeCell ref="D3:L3"/>
  </mergeCells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sqref="A1:N1"/>
    </sheetView>
  </sheetViews>
  <sheetFormatPr defaultColWidth="14.42578125" defaultRowHeight="15" customHeight="1" x14ac:dyDescent="0.25"/>
  <cols>
    <col min="1" max="2" width="9.140625" customWidth="1"/>
    <col min="3" max="3" width="11.7109375" customWidth="1"/>
    <col min="4" max="4" width="9.140625" customWidth="1"/>
    <col min="5" max="5" width="10.140625" customWidth="1"/>
    <col min="6" max="7" width="9.140625" customWidth="1"/>
    <col min="8" max="8" width="10.140625" customWidth="1"/>
    <col min="9" max="14" width="9.140625" customWidth="1"/>
  </cols>
  <sheetData>
    <row r="1" spans="1:14" x14ac:dyDescent="0.25">
      <c r="A1" s="45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x14ac:dyDescent="0.25">
      <c r="A2" s="46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x14ac:dyDescent="0.25">
      <c r="A3" s="41" t="s">
        <v>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38" t="s">
        <v>18</v>
      </c>
      <c r="C5" s="39"/>
      <c r="D5" s="39"/>
      <c r="E5" s="40"/>
      <c r="F5" s="2"/>
      <c r="G5" s="38" t="s">
        <v>27</v>
      </c>
      <c r="H5" s="39"/>
      <c r="I5" s="39"/>
      <c r="J5" s="40"/>
      <c r="K5" s="2"/>
      <c r="L5" s="2"/>
      <c r="M5" s="2"/>
      <c r="N5" s="2"/>
    </row>
    <row r="6" spans="1:14" x14ac:dyDescent="0.25">
      <c r="A6" s="2"/>
      <c r="B6" s="6" t="s">
        <v>48</v>
      </c>
      <c r="C6" s="2">
        <v>0.18</v>
      </c>
      <c r="D6" s="6" t="s">
        <v>47</v>
      </c>
      <c r="E6" s="2">
        <v>0.16</v>
      </c>
      <c r="F6" s="2"/>
      <c r="G6" s="6" t="s">
        <v>57</v>
      </c>
      <c r="H6" s="2">
        <v>2.7</v>
      </c>
      <c r="I6" s="6" t="s">
        <v>58</v>
      </c>
      <c r="J6" s="2">
        <v>3</v>
      </c>
      <c r="K6" s="2"/>
      <c r="L6" s="2"/>
      <c r="M6" s="2"/>
      <c r="N6" s="2"/>
    </row>
    <row r="7" spans="1:14" x14ac:dyDescent="0.25">
      <c r="A7" s="2"/>
      <c r="B7" s="6" t="s">
        <v>50</v>
      </c>
      <c r="C7" s="2">
        <v>50</v>
      </c>
      <c r="D7" s="6" t="s">
        <v>49</v>
      </c>
      <c r="E7" s="2">
        <v>70</v>
      </c>
      <c r="F7" s="2"/>
      <c r="G7" s="6" t="s">
        <v>48</v>
      </c>
      <c r="H7" s="2">
        <v>0.18</v>
      </c>
      <c r="I7" s="6" t="s">
        <v>47</v>
      </c>
      <c r="J7" s="2">
        <v>0.16</v>
      </c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6" t="s">
        <v>50</v>
      </c>
      <c r="H8" s="2">
        <v>50</v>
      </c>
      <c r="I8" s="6" t="s">
        <v>49</v>
      </c>
      <c r="J8" s="2">
        <v>70</v>
      </c>
      <c r="K8" s="2"/>
      <c r="L8" s="2"/>
      <c r="M8" s="2"/>
      <c r="N8" s="2"/>
    </row>
    <row r="9" spans="1:14" x14ac:dyDescent="0.25">
      <c r="A9" s="2"/>
      <c r="B9" s="2"/>
      <c r="C9" s="6" t="s">
        <v>20</v>
      </c>
      <c r="D9" s="2">
        <v>0.05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6" t="s">
        <v>20</v>
      </c>
      <c r="I10" s="2">
        <v>0.05</v>
      </c>
      <c r="J10" s="2"/>
      <c r="K10" s="2"/>
      <c r="L10" s="2"/>
      <c r="M10" s="2"/>
      <c r="N10" s="2"/>
    </row>
    <row r="11" spans="1:14" x14ac:dyDescent="0.25">
      <c r="A11" s="2"/>
      <c r="B11" s="2"/>
      <c r="C11" s="6" t="s">
        <v>51</v>
      </c>
      <c r="D11" s="2">
        <f>FINV(D9,C7-1,E7-1)</f>
        <v>1.5355167312980453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/>
      <c r="C12" s="6" t="s">
        <v>52</v>
      </c>
      <c r="D12" s="2">
        <f>C6^2/E6^2</f>
        <v>1.2656249999999998</v>
      </c>
      <c r="F12" s="2"/>
      <c r="G12" s="2"/>
      <c r="H12" s="6" t="s">
        <v>59</v>
      </c>
      <c r="I12" s="2">
        <f>TINV(I10,H8+J8-2)</f>
        <v>1.9802722492729716</v>
      </c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6" t="s">
        <v>23</v>
      </c>
      <c r="D14" t="b">
        <f>D12&lt;D11</f>
        <v>1</v>
      </c>
      <c r="E14" s="2"/>
      <c r="F14" s="2"/>
      <c r="G14" s="2"/>
      <c r="H14" s="6" t="s">
        <v>60</v>
      </c>
      <c r="I14" s="2">
        <f>SQRT(((H8-1)*H7^2+(J8-1)*J7^2)/(H8+J8-2))</f>
        <v>0.16859338306576366</v>
      </c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2" t="str">
        <f>IF(D14=TRUE,"ne odbacujemo H0","odbacujemo H0 u korist H1")</f>
        <v>ne odbacujemo H0</v>
      </c>
      <c r="E15" s="2"/>
      <c r="F15" s="2"/>
      <c r="G15" s="2"/>
      <c r="H15" s="6" t="s">
        <v>30</v>
      </c>
      <c r="I15" s="2">
        <f>(H6-J6)/(I14*SQRT(1/H8+1/J8))</f>
        <v>-9.6100163905600873</v>
      </c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6" t="s">
        <v>23</v>
      </c>
      <c r="I17" s="2" t="b">
        <f>ABS(I15)&lt;I12</f>
        <v>0</v>
      </c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 t="str">
        <f>IF(I17=TRUE,"ne odbacujemo H0","odbacujemo H0 u korist H1")</f>
        <v>odbacujemo H0 u korist H1</v>
      </c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customHeight="1" x14ac:dyDescent="0.25">
      <c r="A21" s="2"/>
      <c r="B21" s="38" t="s">
        <v>36</v>
      </c>
      <c r="C21" s="40"/>
      <c r="D21" s="6" t="str">
        <f>IF(D14*I17=1,"DA","NE")</f>
        <v>NE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customHeight="1" x14ac:dyDescent="0.25">
      <c r="A22" s="2"/>
      <c r="B22" s="2"/>
      <c r="C22" s="2"/>
      <c r="D22" s="2" t="s">
        <v>65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</sheetData>
  <mergeCells count="6">
    <mergeCell ref="G5:J5"/>
    <mergeCell ref="B21:C21"/>
    <mergeCell ref="B5:E5"/>
    <mergeCell ref="A1:N1"/>
    <mergeCell ref="A2:N2"/>
    <mergeCell ref="A3:N3"/>
  </mergeCells>
  <conditionalFormatting sqref="I15">
    <cfRule type="containsText" dxfId="1" priority="1" operator="containsText" text="TRUE">
      <formula>NOT(ISERROR(SEARCH(("TRUE"),(I15))))</formula>
    </cfRule>
  </conditionalFormatting>
  <conditionalFormatting sqref="I15">
    <cfRule type="containsText" dxfId="0" priority="2" operator="containsText" text="FALSE">
      <formula>NOT(ISERROR(SEARCH(("FALSE"),(I15))))</formula>
    </cfRule>
  </conditionalFormatting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Primjer 1</vt:lpstr>
      <vt:lpstr>Primjer 2</vt:lpstr>
      <vt:lpstr>Primjer 3</vt:lpstr>
      <vt:lpstr>Primjer 4</vt:lpstr>
      <vt:lpstr>Primjer 5</vt:lpstr>
      <vt:lpstr>Primjer 6</vt:lpstr>
      <vt:lpstr>Primjer 7</vt:lpstr>
      <vt:lpstr>Primjer 8</vt:lpstr>
      <vt:lpstr>Primjer 9</vt:lpstr>
      <vt:lpstr>Primjer #</vt:lpstr>
      <vt:lpstr>Primjer ##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Marin Bužančić</cp:lastModifiedBy>
  <dcterms:created xsi:type="dcterms:W3CDTF">2006-09-16T00:00:00Z</dcterms:created>
  <dcterms:modified xsi:type="dcterms:W3CDTF">2019-12-16T10:57:59Z</dcterms:modified>
</cp:coreProperties>
</file>