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ekcija 2 (1)" sheetId="2" r:id="rId1"/>
    <sheet name="Lekcija 2 (2)" sheetId="8" r:id="rId2"/>
    <sheet name="Lekcija 2 (3)" sheetId="3" r:id="rId3"/>
    <sheet name="Lekcija 3 (1)" sheetId="5" r:id="rId4"/>
    <sheet name="Lekcija 3 (2)" sheetId="6" r:id="rId5"/>
    <sheet name="Lekcija 3 (3)" sheetId="7" r:id="rId6"/>
  </sheets>
  <calcPr calcId="145621"/>
</workbook>
</file>

<file path=xl/calcChain.xml><?xml version="1.0" encoding="utf-8"?>
<calcChain xmlns="http://schemas.openxmlformats.org/spreadsheetml/2006/main">
  <c r="I13" i="6" l="1"/>
  <c r="D15" i="6" l="1"/>
  <c r="I16" i="6"/>
  <c r="D15" i="7"/>
  <c r="I18" i="7"/>
  <c r="L13" i="5"/>
  <c r="G13" i="5"/>
  <c r="G10" i="5"/>
  <c r="C10" i="5"/>
  <c r="C12" i="5" s="1"/>
  <c r="C15" i="5" s="1"/>
  <c r="G9" i="5"/>
  <c r="C9" i="5"/>
  <c r="K8" i="5"/>
  <c r="L12" i="5" s="1"/>
  <c r="G8" i="5"/>
  <c r="G14" i="5" s="1"/>
  <c r="G16" i="5" s="1"/>
  <c r="G17" i="5" s="1"/>
  <c r="C8" i="5"/>
  <c r="K7" i="5"/>
  <c r="C7" i="5"/>
  <c r="C14" i="5" l="1"/>
  <c r="L15" i="5"/>
  <c r="L16" i="5" s="1"/>
  <c r="I28" i="3" l="1"/>
  <c r="I26" i="3"/>
  <c r="I24" i="3"/>
  <c r="G7" i="8" l="1"/>
  <c r="G9" i="8"/>
  <c r="G11" i="8" s="1"/>
  <c r="B9" i="8"/>
  <c r="B11" i="8" s="1"/>
  <c r="D12" i="7" l="1"/>
  <c r="D11" i="7"/>
  <c r="D14" i="7" l="1"/>
  <c r="I12" i="7" l="1"/>
  <c r="I14" i="7" l="1"/>
  <c r="I15" i="7" s="1"/>
  <c r="I17" i="7" s="1"/>
  <c r="D21" i="7" l="1"/>
  <c r="D6" i="6" l="1"/>
  <c r="D12" i="6" s="1"/>
  <c r="I12" i="6"/>
  <c r="D11" i="6"/>
  <c r="I15" i="6" l="1"/>
  <c r="D14" i="6"/>
  <c r="D19" i="6" l="1"/>
  <c r="B5" i="3" l="1"/>
  <c r="B4" i="3"/>
  <c r="E5" i="3" l="1"/>
  <c r="E9" i="3"/>
  <c r="E13" i="3"/>
  <c r="E17" i="3"/>
  <c r="E21" i="3"/>
  <c r="E25" i="3"/>
  <c r="E6" i="3"/>
  <c r="E10" i="3"/>
  <c r="E14" i="3"/>
  <c r="E18" i="3"/>
  <c r="E26" i="3"/>
  <c r="E3" i="3"/>
  <c r="E7" i="3"/>
  <c r="E11" i="3"/>
  <c r="E15" i="3"/>
  <c r="E19" i="3"/>
  <c r="E23" i="3"/>
  <c r="E27" i="3"/>
  <c r="E4" i="3"/>
  <c r="E8" i="3"/>
  <c r="E12" i="3"/>
  <c r="E16" i="3"/>
  <c r="E20" i="3"/>
  <c r="E24" i="3"/>
  <c r="E28" i="3"/>
  <c r="E22" i="3"/>
  <c r="E2" i="3"/>
  <c r="B8" i="3"/>
  <c r="B9" i="3"/>
  <c r="E14" i="2"/>
  <c r="E18" i="2"/>
  <c r="B8" i="2"/>
  <c r="E11" i="2" s="1"/>
  <c r="E10" i="2" l="1"/>
  <c r="E22" i="2"/>
  <c r="E21" i="2"/>
  <c r="E17" i="2"/>
  <c r="E13" i="2"/>
  <c r="E9" i="2"/>
  <c r="E8" i="2"/>
  <c r="E20" i="2"/>
  <c r="E16" i="2"/>
  <c r="E12" i="2"/>
  <c r="E23" i="2"/>
  <c r="E19" i="2"/>
  <c r="H23" i="2" s="1"/>
  <c r="E15" i="2"/>
  <c r="H28" i="2" l="1"/>
  <c r="H25" i="2"/>
  <c r="H26" i="2"/>
</calcChain>
</file>

<file path=xl/sharedStrings.xml><?xml version="1.0" encoding="utf-8"?>
<sst xmlns="http://schemas.openxmlformats.org/spreadsheetml/2006/main" count="122" uniqueCount="80">
  <si>
    <t>varijanca</t>
  </si>
  <si>
    <t xml:space="preserve">    Zapišite vrijednosti koje poprima slučajna varijabla X i izračunajte njihove vjerojatnosti. Nacrtajte graf razdiobe vjerojatnosti slučajne varijable X.</t>
  </si>
  <si>
    <t>očekivanje</t>
  </si>
  <si>
    <t xml:space="preserve">    Zapišite cjelobrojne vrijednosti koje poprima (unutar intervala 3 sigma) ova slučajna varijabla.</t>
  </si>
  <si>
    <t xml:space="preserve">    U 30 mjerenja neke tekućine dobivena je srednja vrijednost 40,12 L uz korigiranu standardnu devijaciju 0,9.</t>
  </si>
  <si>
    <t xml:space="preserve">    Odredite interval pouzdanosti u kojem se, uz pouzdanost 97%, nalazi stvarni očekivani volumen tekućine.</t>
  </si>
  <si>
    <t xml:space="preserve">    Proizvođač tekućine čiji je volumen mjeren deklarirao je da volumen iznosi 30 L uz maksimalnu pogrješku ±2,4 L.</t>
  </si>
  <si>
    <t xml:space="preserve">    U novih 20 mjerenja tekućine dobivena korigirana standardna devijacija iznosi 0,6 L. Testirajte hipotezu o jednakosti varijanci za spomenuta dva skupa mjerenja (nivo pouzdanosti je 0,05).</t>
  </si>
  <si>
    <t xml:space="preserve">    Jesu li dobiveni rezultati mjerenja opisanog u skladu s deklaracijom, na nivou pouzdanosti od 0,05? (Kod ukupnog testa obavezno koristite naredbu IF)</t>
  </si>
  <si>
    <t xml:space="preserve">    Parametri normalno distribuirane slučajne varijable X dani su u poljima B1 i B2.</t>
  </si>
  <si>
    <t xml:space="preserve">    Proizvođač tekućine čiji je volumen mjeren deklarirao je da volumen iznosi 40,8 L. Testirajte hipotezu o jednakosti očekivanja za dobivene podatke s obzirom na ovu deklaraciju (nivo pouzdanosti je 0,05).</t>
  </si>
  <si>
    <t xml:space="preserve">    U 100 mjerenja volumena neke tekućine dobivena je srednja vrijednost 30,4 L uz korigiranu standardnu devijaciju 1 L.</t>
  </si>
  <si>
    <t>n</t>
  </si>
  <si>
    <t>p</t>
  </si>
  <si>
    <t>X</t>
  </si>
  <si>
    <t>P(X)</t>
  </si>
  <si>
    <t>3 sigma</t>
  </si>
  <si>
    <t>mi</t>
  </si>
  <si>
    <t>sigma</t>
  </si>
  <si>
    <t>lijevi rub intervala</t>
  </si>
  <si>
    <t>desni rub intervala</t>
  </si>
  <si>
    <t>F(x)</t>
  </si>
  <si>
    <t>x</t>
  </si>
  <si>
    <t>s</t>
  </si>
  <si>
    <t>epsilon</t>
  </si>
  <si>
    <t>a</t>
  </si>
  <si>
    <t>b</t>
  </si>
  <si>
    <t>test jednakosti očekivanja</t>
  </si>
  <si>
    <t>mi_0</t>
  </si>
  <si>
    <t>chi^2(n-1)</t>
  </si>
  <si>
    <t>chi^2_exp</t>
  </si>
  <si>
    <t>test</t>
  </si>
  <si>
    <t>s1</t>
  </si>
  <si>
    <t>s2</t>
  </si>
  <si>
    <t>n1</t>
  </si>
  <si>
    <t>n2</t>
  </si>
  <si>
    <t>t_exp</t>
  </si>
  <si>
    <t>test jednakosti varijanci</t>
  </si>
  <si>
    <t>F(n1-1,n2-1)</t>
  </si>
  <si>
    <t>F_exp</t>
  </si>
  <si>
    <t>t(n-1)</t>
  </si>
  <si>
    <t>sigma_0</t>
  </si>
  <si>
    <t>Ukupni test</t>
  </si>
  <si>
    <t xml:space="preserve">    Bacamo 15 puta simetričnu kocku. Slučajna varijabla X predstavlja broj koliko puta je palo 1 ili 2.</t>
  </si>
  <si>
    <t xml:space="preserve">    Izračunajte vjerojatnost da smo dobili 1 ili 2 više od 10 puta.</t>
  </si>
  <si>
    <t xml:space="preserve">    Izračunajte vjerojatnost da smo dobili 1 ili 2 između 4 i 8 puta.</t>
  </si>
  <si>
    <t xml:space="preserve">    Izračunajte vjerojatnost da smo dobili 1 ili 2 barem 7 puta.</t>
  </si>
  <si>
    <t>P(X&gt;10)</t>
  </si>
  <si>
    <t>P(4&lt;X&lt;8)</t>
  </si>
  <si>
    <t>P(4&lt;=X&lt;=8)</t>
  </si>
  <si>
    <t>P(X&gt;=7)</t>
  </si>
  <si>
    <t xml:space="preserve">    Izračunajte vjerojatnost da ova slučajna varijabla poprimi vrijednost manju od 34.</t>
  </si>
  <si>
    <t xml:space="preserve">    Izračunajte vjerojatnost da ova slučajna varijabla poprimi vrijednost veću ili jednaku od 32. </t>
  </si>
  <si>
    <t>P(X&lt;34)</t>
  </si>
  <si>
    <t>P(X&gt;=32)</t>
  </si>
  <si>
    <t>x1</t>
  </si>
  <si>
    <t>x2</t>
  </si>
  <si>
    <t>t(n1+n2-2)</t>
  </si>
  <si>
    <t>Sd</t>
  </si>
  <si>
    <t xml:space="preserve">    U 20 mjerenja mase nekog proizvoda dobivena je prosječna vrijednost 50,8 kg uz korigiranu standardnu devijaciju 1,8 kg.</t>
  </si>
  <si>
    <t xml:space="preserve">    U novih 15 mjerenja dobiven je prosjek 49,7 kg uz korigiranu standardnu devijaciju 1,4 kg. </t>
  </si>
  <si>
    <t xml:space="preserve">    Razlikuju li se bitno veličine u ta dva mjerenja (na nivou značajnosti od 0,05)? (Kod ukupnog testa obavezno koristite naredbu IF)</t>
  </si>
  <si>
    <t xml:space="preserve">    Kolika je vjerojatnost da student napravi više od 10 tipfelera na četiri stranice?</t>
  </si>
  <si>
    <t xml:space="preserve">    Izračunajte vjerojatnost da ova slučajna varijabla poprimi vrijednost između 30 i 45.</t>
  </si>
  <si>
    <t>P(30&lt;X&lt;45)</t>
  </si>
  <si>
    <t>P(30&lt;=X&lt;=45)</t>
  </si>
  <si>
    <t xml:space="preserve">    Izračunajte vrijednosti funkcije distribucije vjerojatnosti u tim točkama i nacrtajte njen graf.</t>
  </si>
  <si>
    <t>E(X)</t>
  </si>
  <si>
    <t>P(X&lt;3)</t>
  </si>
  <si>
    <t>E(Y)</t>
  </si>
  <si>
    <t>X = broj tipfelera na 1 stranici</t>
  </si>
  <si>
    <t>Y = broj tipfelera na 4 stranice</t>
  </si>
  <si>
    <t xml:space="preserve">    Kolika je vjerojatnost da student napravi manje od 3 tipfelera na jednoj stranici?</t>
  </si>
  <si>
    <t xml:space="preserve">    Očekivani broj tipfelera koje student napravi prilikom pisanja bilješki po jednoj stranici iznosi 3,5.</t>
  </si>
  <si>
    <t xml:space="preserve">    Broj tipfelera na različitim stranicama međusobno su nezavisni.</t>
  </si>
  <si>
    <t>interval pouzdanosti</t>
  </si>
  <si>
    <t>alfa</t>
  </si>
  <si>
    <t>P(Y&gt;10)</t>
  </si>
  <si>
    <t>(Rezultati nisu u skladu s deklaracijom.)</t>
  </si>
  <si>
    <t>(Veličine u ta dva mjerenja se bitno ne razlikuju.)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</si>
</sst>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2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/>
    </xf>
    <xf numFmtId="9" fontId="0" fillId="0" borderId="0" xfId="1" applyFont="1" applyAlignment="1"/>
    <xf numFmtId="0" fontId="0" fillId="0" borderId="0" xfId="0" applyBorder="1"/>
    <xf numFmtId="0" fontId="0" fillId="0" borderId="0" xfId="0" applyFont="1" applyFill="1" applyBorder="1" applyAlignment="1"/>
    <xf numFmtId="0" fontId="0" fillId="0" borderId="0" xfId="0" applyFill="1" applyBorder="1"/>
    <xf numFmtId="0" fontId="2" fillId="0" borderId="0" xfId="0" applyNumberFormat="1" applyFont="1" applyAlignment="1"/>
    <xf numFmtId="0" fontId="0" fillId="0" borderId="1" xfId="0" applyBorder="1"/>
    <xf numFmtId="0" fontId="0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0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Razdioba vjerojatnosti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'Lekcija 2 (1)'!$D$8:$D$23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'Lekcija 2 (1)'!$E$8:$E$23</c:f>
              <c:numCache>
                <c:formatCode>General</c:formatCode>
                <c:ptCount val="16"/>
                <c:pt idx="0">
                  <c:v>2.2836582605211698E-3</c:v>
                </c:pt>
                <c:pt idx="1">
                  <c:v>1.7127436953908785E-2</c:v>
                </c:pt>
                <c:pt idx="2">
                  <c:v>5.9946029338680651E-2</c:v>
                </c:pt>
                <c:pt idx="3">
                  <c:v>0.12988306356714144</c:v>
                </c:pt>
                <c:pt idx="4">
                  <c:v>0.19482459535071209</c:v>
                </c:pt>
                <c:pt idx="5">
                  <c:v>0.21430705488578325</c:v>
                </c:pt>
                <c:pt idx="6">
                  <c:v>0.17858921240481937</c:v>
                </c:pt>
                <c:pt idx="7">
                  <c:v>0.11480735083166957</c:v>
                </c:pt>
                <c:pt idx="8">
                  <c:v>5.7403675415834736E-2</c:v>
                </c:pt>
                <c:pt idx="9">
                  <c:v>2.2323651550602414E-2</c:v>
                </c:pt>
                <c:pt idx="10">
                  <c:v>6.6970954651807222E-3</c:v>
                </c:pt>
                <c:pt idx="11">
                  <c:v>1.5220671511774362E-3</c:v>
                </c:pt>
                <c:pt idx="12">
                  <c:v>2.536778585295729E-4</c:v>
                </c:pt>
                <c:pt idx="13">
                  <c:v>2.9270522138027621E-5</c:v>
                </c:pt>
                <c:pt idx="14">
                  <c:v>2.0907515812876926E-6</c:v>
                </c:pt>
                <c:pt idx="15">
                  <c:v>6.9691719376256309E-8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94496"/>
        <c:axId val="73890048"/>
      </c:barChart>
      <c:catAx>
        <c:axId val="7319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890048"/>
        <c:crosses val="autoZero"/>
        <c:auto val="1"/>
        <c:lblAlgn val="ctr"/>
        <c:lblOffset val="100"/>
        <c:noMultiLvlLbl val="0"/>
      </c:catAx>
      <c:valAx>
        <c:axId val="73890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P(X)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19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Funkcija distribucije vjerojatnosti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'Lekcija 2 (3)'!$D$2:$D$28</c:f>
              <c:numCache>
                <c:formatCode>General</c:formatCode>
                <c:ptCount val="27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</c:numCache>
            </c:numRef>
          </c:xVal>
          <c:yVal>
            <c:numRef>
              <c:f>'Lekcija 2 (3)'!$E$2:$E$28</c:f>
              <c:numCache>
                <c:formatCode>General</c:formatCode>
                <c:ptCount val="27"/>
                <c:pt idx="0">
                  <c:v>1.9330282699818791E-3</c:v>
                </c:pt>
                <c:pt idx="1">
                  <c:v>3.8303805675897356E-3</c:v>
                </c:pt>
                <c:pt idx="2">
                  <c:v>7.2537711248678192E-3</c:v>
                </c:pt>
                <c:pt idx="3">
                  <c:v>1.3134145691021117E-2</c:v>
                </c:pt>
                <c:pt idx="4">
                  <c:v>2.2750131948179191E-2</c:v>
                </c:pt>
                <c:pt idx="5">
                  <c:v>3.7720179813400243E-2</c:v>
                </c:pt>
                <c:pt idx="6">
                  <c:v>5.9906907102771828E-2</c:v>
                </c:pt>
                <c:pt idx="7">
                  <c:v>9.1211219725867876E-2</c:v>
                </c:pt>
                <c:pt idx="8">
                  <c:v>0.13326026290250542</c:v>
                </c:pt>
                <c:pt idx="9">
                  <c:v>0.18703139874544125</c:v>
                </c:pt>
                <c:pt idx="10">
                  <c:v>0.25249253754692291</c:v>
                </c:pt>
                <c:pt idx="11">
                  <c:v>0.32836064328188519</c:v>
                </c:pt>
                <c:pt idx="12">
                  <c:v>0.4120704478709426</c:v>
                </c:pt>
                <c:pt idx="13">
                  <c:v>0.5</c:v>
                </c:pt>
                <c:pt idx="14">
                  <c:v>0.5879295521290574</c:v>
                </c:pt>
                <c:pt idx="15">
                  <c:v>0.67163935671811481</c:v>
                </c:pt>
                <c:pt idx="16">
                  <c:v>0.74750746245307709</c:v>
                </c:pt>
                <c:pt idx="17">
                  <c:v>0.81296860125455872</c:v>
                </c:pt>
                <c:pt idx="18">
                  <c:v>0.86673973709749452</c:v>
                </c:pt>
                <c:pt idx="19">
                  <c:v>0.90878878027413212</c:v>
                </c:pt>
                <c:pt idx="20">
                  <c:v>0.9400930928972282</c:v>
                </c:pt>
                <c:pt idx="21">
                  <c:v>0.96227982018659974</c:v>
                </c:pt>
                <c:pt idx="22">
                  <c:v>0.97724986805182079</c:v>
                </c:pt>
                <c:pt idx="23">
                  <c:v>0.98686585430897888</c:v>
                </c:pt>
                <c:pt idx="24">
                  <c:v>0.9927462288751322</c:v>
                </c:pt>
                <c:pt idx="25">
                  <c:v>0.99616961943241022</c:v>
                </c:pt>
                <c:pt idx="26">
                  <c:v>0.99806697173001813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60032"/>
        <c:axId val="93292032"/>
      </c:scatterChart>
      <c:valAx>
        <c:axId val="932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292032"/>
        <c:crosses val="autoZero"/>
        <c:crossBetween val="midCat"/>
      </c:valAx>
      <c:valAx>
        <c:axId val="93292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F(x)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260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13</xdr:col>
      <xdr:colOff>200025</xdr:colOff>
      <xdr:row>20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14</xdr:col>
      <xdr:colOff>66675</xdr:colOff>
      <xdr:row>21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sqref="A1:O1"/>
    </sheetView>
  </sheetViews>
  <sheetFormatPr defaultRowHeight="15" x14ac:dyDescent="0.25"/>
  <cols>
    <col min="1" max="6" width="9.140625" customWidth="1"/>
    <col min="7" max="7" width="10.7109375" bestFit="1" customWidth="1"/>
    <col min="8" max="16" width="9.140625" customWidth="1"/>
  </cols>
  <sheetData>
    <row r="1" spans="1:15" x14ac:dyDescent="0.25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x14ac:dyDescent="0.25">
      <c r="A3" s="35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x14ac:dyDescent="0.25">
      <c r="A4" s="35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x14ac:dyDescent="0.2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7" spans="1:15" x14ac:dyDescent="0.25">
      <c r="A7" s="11" t="s">
        <v>12</v>
      </c>
      <c r="B7" s="29">
        <v>15</v>
      </c>
      <c r="D7" s="9" t="s">
        <v>14</v>
      </c>
      <c r="E7" s="10" t="s">
        <v>15</v>
      </c>
    </row>
    <row r="8" spans="1:15" x14ac:dyDescent="0.25">
      <c r="A8" s="11" t="s">
        <v>13</v>
      </c>
      <c r="B8" s="29">
        <f>2/6</f>
        <v>0.33333333333333331</v>
      </c>
      <c r="D8" s="8">
        <v>0</v>
      </c>
      <c r="E8">
        <f>BINOMDIST(D8,$B$7,$B$8,FALSE)</f>
        <v>2.2836582605211698E-3</v>
      </c>
    </row>
    <row r="9" spans="1:15" x14ac:dyDescent="0.25">
      <c r="D9" s="8">
        <v>1</v>
      </c>
      <c r="E9">
        <f t="shared" ref="E9:E23" si="0">BINOMDIST(D9,$B$7,$B$8,FALSE)</f>
        <v>1.7127436953908785E-2</v>
      </c>
    </row>
    <row r="10" spans="1:15" x14ac:dyDescent="0.25">
      <c r="D10" s="8">
        <v>2</v>
      </c>
      <c r="E10">
        <f t="shared" si="0"/>
        <v>5.9946029338680651E-2</v>
      </c>
    </row>
    <row r="11" spans="1:15" x14ac:dyDescent="0.25">
      <c r="D11" s="8">
        <v>3</v>
      </c>
      <c r="E11">
        <f t="shared" si="0"/>
        <v>0.12988306356714144</v>
      </c>
    </row>
    <row r="12" spans="1:15" x14ac:dyDescent="0.25">
      <c r="D12" s="8">
        <v>4</v>
      </c>
      <c r="E12">
        <f t="shared" si="0"/>
        <v>0.19482459535071209</v>
      </c>
    </row>
    <row r="13" spans="1:15" x14ac:dyDescent="0.25">
      <c r="D13" s="8">
        <v>5</v>
      </c>
      <c r="E13">
        <f t="shared" si="0"/>
        <v>0.21430705488578325</v>
      </c>
    </row>
    <row r="14" spans="1:15" x14ac:dyDescent="0.25">
      <c r="D14" s="8">
        <v>6</v>
      </c>
      <c r="E14">
        <f t="shared" si="0"/>
        <v>0.17858921240481937</v>
      </c>
    </row>
    <row r="15" spans="1:15" x14ac:dyDescent="0.25">
      <c r="D15" s="8">
        <v>7</v>
      </c>
      <c r="E15">
        <f t="shared" si="0"/>
        <v>0.11480735083166957</v>
      </c>
    </row>
    <row r="16" spans="1:15" x14ac:dyDescent="0.25">
      <c r="D16" s="8">
        <v>8</v>
      </c>
      <c r="E16">
        <f t="shared" si="0"/>
        <v>5.7403675415834736E-2</v>
      </c>
    </row>
    <row r="17" spans="4:8" x14ac:dyDescent="0.25">
      <c r="D17" s="8">
        <v>9</v>
      </c>
      <c r="E17">
        <f t="shared" si="0"/>
        <v>2.2323651550602414E-2</v>
      </c>
    </row>
    <row r="18" spans="4:8" x14ac:dyDescent="0.25">
      <c r="D18" s="8">
        <v>10</v>
      </c>
      <c r="E18">
        <f t="shared" si="0"/>
        <v>6.6970954651807222E-3</v>
      </c>
    </row>
    <row r="19" spans="4:8" x14ac:dyDescent="0.25">
      <c r="D19" s="8">
        <v>11</v>
      </c>
      <c r="E19">
        <f t="shared" si="0"/>
        <v>1.5220671511774362E-3</v>
      </c>
    </row>
    <row r="20" spans="4:8" x14ac:dyDescent="0.25">
      <c r="D20" s="8">
        <v>12</v>
      </c>
      <c r="E20">
        <f t="shared" si="0"/>
        <v>2.536778585295729E-4</v>
      </c>
    </row>
    <row r="21" spans="4:8" x14ac:dyDescent="0.25">
      <c r="D21" s="8">
        <v>13</v>
      </c>
      <c r="E21">
        <f t="shared" si="0"/>
        <v>2.9270522138027621E-5</v>
      </c>
    </row>
    <row r="22" spans="4:8" x14ac:dyDescent="0.25">
      <c r="D22" s="8">
        <v>14</v>
      </c>
      <c r="E22">
        <f t="shared" si="0"/>
        <v>2.0907515812876926E-6</v>
      </c>
    </row>
    <row r="23" spans="4:8" x14ac:dyDescent="0.25">
      <c r="D23" s="8">
        <v>15</v>
      </c>
      <c r="E23">
        <f t="shared" si="0"/>
        <v>6.9691719376256309E-8</v>
      </c>
      <c r="G23" s="11" t="s">
        <v>47</v>
      </c>
      <c r="H23">
        <f>SUM(E19:E23)</f>
        <v>1.8071759751457006E-3</v>
      </c>
    </row>
    <row r="24" spans="4:8" x14ac:dyDescent="0.25">
      <c r="D24" s="25"/>
      <c r="E24" s="25"/>
      <c r="F24" s="25"/>
    </row>
    <row r="25" spans="4:8" x14ac:dyDescent="0.25">
      <c r="D25" s="25"/>
      <c r="E25" s="25"/>
      <c r="F25" s="25"/>
      <c r="G25" s="11" t="s">
        <v>48</v>
      </c>
      <c r="H25">
        <f>SUM(E13:E15)</f>
        <v>0.50770361812227216</v>
      </c>
    </row>
    <row r="26" spans="4:8" x14ac:dyDescent="0.25">
      <c r="D26" s="25"/>
      <c r="E26" s="25"/>
      <c r="F26" s="25"/>
      <c r="G26" s="11" t="s">
        <v>49</v>
      </c>
      <c r="H26">
        <f>SUM(E12:E16)</f>
        <v>0.75993188888881902</v>
      </c>
    </row>
    <row r="27" spans="4:8" x14ac:dyDescent="0.25">
      <c r="D27" s="25"/>
      <c r="E27" s="25"/>
      <c r="F27" s="25"/>
    </row>
    <row r="28" spans="4:8" x14ac:dyDescent="0.25">
      <c r="D28" s="25"/>
      <c r="E28" s="25"/>
      <c r="F28" s="25"/>
      <c r="G28" s="11" t="s">
        <v>50</v>
      </c>
      <c r="H28">
        <f>SUM(E15:E23)</f>
        <v>0.20303894923843313</v>
      </c>
    </row>
    <row r="29" spans="4:8" x14ac:dyDescent="0.25">
      <c r="D29" s="25"/>
      <c r="E29" s="25"/>
      <c r="F29" s="25"/>
    </row>
    <row r="30" spans="4:8" x14ac:dyDescent="0.25">
      <c r="D30" s="25"/>
      <c r="E30" s="25"/>
      <c r="F30" s="25"/>
    </row>
    <row r="31" spans="4:8" x14ac:dyDescent="0.25">
      <c r="D31" s="25"/>
      <c r="E31" s="25"/>
      <c r="F31" s="25"/>
    </row>
    <row r="32" spans="4:8" x14ac:dyDescent="0.25">
      <c r="D32" s="25"/>
      <c r="E32" s="25"/>
      <c r="F32" s="25"/>
    </row>
    <row r="33" spans="4:6" x14ac:dyDescent="0.25">
      <c r="D33" s="25"/>
      <c r="E33" s="25"/>
      <c r="F33" s="25"/>
    </row>
    <row r="34" spans="4:6" x14ac:dyDescent="0.25">
      <c r="D34" s="25"/>
      <c r="E34" s="25"/>
      <c r="F34" s="25"/>
    </row>
    <row r="35" spans="4:6" x14ac:dyDescent="0.25">
      <c r="D35" s="25"/>
      <c r="E35" s="25"/>
      <c r="F35" s="25"/>
    </row>
    <row r="36" spans="4:6" x14ac:dyDescent="0.25">
      <c r="D36" s="25"/>
      <c r="E36" s="25"/>
      <c r="F36" s="25"/>
    </row>
    <row r="37" spans="4:6" x14ac:dyDescent="0.25">
      <c r="D37" s="25"/>
      <c r="E37" s="25"/>
      <c r="F37" s="25"/>
    </row>
    <row r="38" spans="4:6" x14ac:dyDescent="0.25">
      <c r="D38" s="25"/>
      <c r="E38" s="25"/>
      <c r="F38" s="25"/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RowHeight="15" x14ac:dyDescent="0.25"/>
  <sheetData>
    <row r="1" spans="1:10" x14ac:dyDescent="0.25">
      <c r="A1" s="41" t="s">
        <v>73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25">
      <c r="A2" s="44" t="s">
        <v>74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x14ac:dyDescent="0.25">
      <c r="A3" s="44" t="s">
        <v>72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x14ac:dyDescent="0.25">
      <c r="A4" s="47" t="s">
        <v>62</v>
      </c>
      <c r="B4" s="48"/>
      <c r="C4" s="48"/>
      <c r="D4" s="48"/>
      <c r="E4" s="48"/>
      <c r="F4" s="48"/>
      <c r="G4" s="48"/>
      <c r="H4" s="48"/>
      <c r="I4" s="48"/>
      <c r="J4" s="49"/>
    </row>
    <row r="6" spans="1:10" x14ac:dyDescent="0.25">
      <c r="A6" s="17" t="s">
        <v>70</v>
      </c>
      <c r="B6" s="17"/>
      <c r="C6" s="17"/>
      <c r="D6" s="17"/>
      <c r="F6" s="17" t="s">
        <v>71</v>
      </c>
      <c r="G6" s="17"/>
      <c r="H6" s="17"/>
      <c r="I6" s="17"/>
    </row>
    <row r="7" spans="1:10" x14ac:dyDescent="0.25">
      <c r="A7" s="7" t="s">
        <v>67</v>
      </c>
      <c r="B7">
        <v>3.5</v>
      </c>
      <c r="D7" s="7"/>
      <c r="F7" s="7" t="s">
        <v>69</v>
      </c>
      <c r="G7">
        <f>4*3.5</f>
        <v>14</v>
      </c>
    </row>
    <row r="9" spans="1:10" x14ac:dyDescent="0.25">
      <c r="A9" s="11" t="s">
        <v>25</v>
      </c>
      <c r="B9" s="29">
        <f>B7</f>
        <v>3.5</v>
      </c>
      <c r="F9" s="11" t="s">
        <v>25</v>
      </c>
      <c r="G9" s="29">
        <f>G7</f>
        <v>14</v>
      </c>
    </row>
    <row r="11" spans="1:10" x14ac:dyDescent="0.25">
      <c r="A11" s="7" t="s">
        <v>68</v>
      </c>
      <c r="B11">
        <f>POISSON(2,B9,TRUE)</f>
        <v>0.32084719886213409</v>
      </c>
      <c r="F11" s="7" t="s">
        <v>77</v>
      </c>
      <c r="G11">
        <f>1-POISSON(10,G9,TRUE)</f>
        <v>0.82431878711791529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H1" sqref="H1:Q1"/>
    </sheetView>
  </sheetViews>
  <sheetFormatPr defaultRowHeight="15" x14ac:dyDescent="0.25"/>
  <cols>
    <col min="1" max="1" width="23.7109375" style="2" customWidth="1"/>
    <col min="2" max="7" width="9.140625" style="2"/>
    <col min="8" max="8" width="12.7109375" style="2" bestFit="1" customWidth="1"/>
    <col min="9" max="9" width="9.140625" style="2" customWidth="1"/>
    <col min="10" max="16384" width="9.140625" style="2"/>
  </cols>
  <sheetData>
    <row r="1" spans="1:17" x14ac:dyDescent="0.25">
      <c r="A1" s="1" t="s">
        <v>2</v>
      </c>
      <c r="B1" s="5">
        <v>40</v>
      </c>
      <c r="D1" s="15" t="s">
        <v>14</v>
      </c>
      <c r="E1" s="16" t="s">
        <v>21</v>
      </c>
      <c r="F1" s="3"/>
      <c r="G1" s="3"/>
      <c r="H1" s="51" t="s">
        <v>9</v>
      </c>
      <c r="I1" s="52"/>
      <c r="J1" s="52"/>
      <c r="K1" s="52"/>
      <c r="L1" s="52"/>
      <c r="M1" s="52"/>
      <c r="N1" s="52"/>
      <c r="O1" s="52"/>
      <c r="P1" s="52"/>
      <c r="Q1" s="53"/>
    </row>
    <row r="2" spans="1:17" x14ac:dyDescent="0.25">
      <c r="A2" s="4" t="s">
        <v>0</v>
      </c>
      <c r="B2" s="5">
        <v>20.25</v>
      </c>
      <c r="D2" s="14">
        <v>27</v>
      </c>
      <c r="E2" s="2">
        <f>NORMDIST(D2,$B$4,$B$5,TRUE)</f>
        <v>1.9330282699818791E-3</v>
      </c>
      <c r="F2" s="3"/>
      <c r="G2" s="3"/>
      <c r="H2" s="54" t="s">
        <v>3</v>
      </c>
      <c r="I2" s="55"/>
      <c r="J2" s="55"/>
      <c r="K2" s="55"/>
      <c r="L2" s="55"/>
      <c r="M2" s="55"/>
      <c r="N2" s="55"/>
      <c r="O2" s="55"/>
      <c r="P2" s="55"/>
      <c r="Q2" s="56"/>
    </row>
    <row r="3" spans="1:17" x14ac:dyDescent="0.25">
      <c r="D3" s="14">
        <v>28</v>
      </c>
      <c r="E3" s="2">
        <f t="shared" ref="E3:E28" si="0">NORMDIST(D3,$B$4,$B$5,TRUE)</f>
        <v>3.8303805675897356E-3</v>
      </c>
      <c r="F3" s="3"/>
      <c r="G3" s="3"/>
      <c r="H3" s="54" t="s">
        <v>66</v>
      </c>
      <c r="I3" s="55"/>
      <c r="J3" s="55"/>
      <c r="K3" s="55"/>
      <c r="L3" s="55"/>
      <c r="M3" s="55"/>
      <c r="N3" s="55"/>
      <c r="O3" s="55"/>
      <c r="P3" s="55"/>
      <c r="Q3" s="56"/>
    </row>
    <row r="4" spans="1:17" x14ac:dyDescent="0.25">
      <c r="A4" s="5" t="s">
        <v>17</v>
      </c>
      <c r="B4" s="30">
        <f>B1</f>
        <v>40</v>
      </c>
      <c r="D4" s="14">
        <v>29</v>
      </c>
      <c r="E4" s="2">
        <f t="shared" si="0"/>
        <v>7.2537711248678192E-3</v>
      </c>
      <c r="F4" s="3"/>
      <c r="G4" s="3"/>
      <c r="H4" s="54" t="s">
        <v>51</v>
      </c>
      <c r="I4" s="55"/>
      <c r="J4" s="55"/>
      <c r="K4" s="55"/>
      <c r="L4" s="55"/>
      <c r="M4" s="55"/>
      <c r="N4" s="55"/>
      <c r="O4" s="55"/>
      <c r="P4" s="55"/>
      <c r="Q4" s="56"/>
    </row>
    <row r="5" spans="1:17" x14ac:dyDescent="0.25">
      <c r="A5" s="5" t="s">
        <v>18</v>
      </c>
      <c r="B5" s="30">
        <f>SQRT(B2)</f>
        <v>4.5</v>
      </c>
      <c r="D5" s="14">
        <v>30</v>
      </c>
      <c r="E5" s="2">
        <f t="shared" si="0"/>
        <v>1.3134145691021117E-2</v>
      </c>
      <c r="F5" s="3"/>
      <c r="G5" s="3"/>
      <c r="H5" s="54" t="s">
        <v>52</v>
      </c>
      <c r="I5" s="55"/>
      <c r="J5" s="55"/>
      <c r="K5" s="55"/>
      <c r="L5" s="55"/>
      <c r="M5" s="55"/>
      <c r="N5" s="55"/>
      <c r="O5" s="55"/>
      <c r="P5" s="55"/>
      <c r="Q5" s="56"/>
    </row>
    <row r="6" spans="1:17" x14ac:dyDescent="0.25">
      <c r="A6" s="12"/>
      <c r="D6" s="14">
        <v>31</v>
      </c>
      <c r="E6" s="2">
        <f t="shared" si="0"/>
        <v>2.2750131948179191E-2</v>
      </c>
      <c r="F6" s="3"/>
      <c r="G6" s="3"/>
      <c r="H6" s="57" t="s">
        <v>63</v>
      </c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B7" s="13" t="s">
        <v>16</v>
      </c>
      <c r="D7" s="14">
        <v>32</v>
      </c>
      <c r="E7" s="2">
        <f t="shared" si="0"/>
        <v>3.7720179813400243E-2</v>
      </c>
      <c r="F7" s="3"/>
      <c r="G7" s="3"/>
    </row>
    <row r="8" spans="1:17" x14ac:dyDescent="0.25">
      <c r="A8" s="13" t="s">
        <v>19</v>
      </c>
      <c r="B8" s="2">
        <f>B4-3*B5</f>
        <v>26.5</v>
      </c>
      <c r="D8" s="14">
        <v>33</v>
      </c>
      <c r="E8" s="2">
        <f t="shared" si="0"/>
        <v>5.9906907102771828E-2</v>
      </c>
    </row>
    <row r="9" spans="1:17" x14ac:dyDescent="0.25">
      <c r="A9" s="13" t="s">
        <v>20</v>
      </c>
      <c r="B9" s="2">
        <f>B4+3*B5</f>
        <v>53.5</v>
      </c>
      <c r="D9" s="14">
        <v>34</v>
      </c>
      <c r="E9" s="2">
        <f t="shared" si="0"/>
        <v>9.1211219725867876E-2</v>
      </c>
    </row>
    <row r="10" spans="1:17" x14ac:dyDescent="0.25">
      <c r="D10" s="14">
        <v>35</v>
      </c>
      <c r="E10" s="2">
        <f t="shared" si="0"/>
        <v>0.13326026290250542</v>
      </c>
    </row>
    <row r="11" spans="1:17" x14ac:dyDescent="0.25">
      <c r="D11" s="14">
        <v>36</v>
      </c>
      <c r="E11" s="2">
        <f t="shared" si="0"/>
        <v>0.18703139874544125</v>
      </c>
    </row>
    <row r="12" spans="1:17" x14ac:dyDescent="0.25">
      <c r="D12" s="14">
        <v>37</v>
      </c>
      <c r="E12" s="2">
        <f t="shared" si="0"/>
        <v>0.25249253754692291</v>
      </c>
    </row>
    <row r="13" spans="1:17" x14ac:dyDescent="0.25">
      <c r="D13" s="14">
        <v>38</v>
      </c>
      <c r="E13" s="2">
        <f t="shared" si="0"/>
        <v>0.32836064328188519</v>
      </c>
    </row>
    <row r="14" spans="1:17" x14ac:dyDescent="0.25">
      <c r="D14" s="14">
        <v>39</v>
      </c>
      <c r="E14" s="2">
        <f t="shared" si="0"/>
        <v>0.4120704478709426</v>
      </c>
    </row>
    <row r="15" spans="1:17" x14ac:dyDescent="0.25">
      <c r="D15" s="14">
        <v>40</v>
      </c>
      <c r="E15" s="2">
        <f t="shared" si="0"/>
        <v>0.5</v>
      </c>
    </row>
    <row r="16" spans="1:17" x14ac:dyDescent="0.25">
      <c r="D16" s="14">
        <v>41</v>
      </c>
      <c r="E16" s="2">
        <f t="shared" si="0"/>
        <v>0.5879295521290574</v>
      </c>
    </row>
    <row r="17" spans="4:9" x14ac:dyDescent="0.25">
      <c r="D17" s="14">
        <v>42</v>
      </c>
      <c r="E17" s="2">
        <f t="shared" si="0"/>
        <v>0.67163935671811481</v>
      </c>
    </row>
    <row r="18" spans="4:9" x14ac:dyDescent="0.25">
      <c r="D18" s="14">
        <v>43</v>
      </c>
      <c r="E18" s="2">
        <f t="shared" si="0"/>
        <v>0.74750746245307709</v>
      </c>
    </row>
    <row r="19" spans="4:9" x14ac:dyDescent="0.25">
      <c r="D19" s="14">
        <v>44</v>
      </c>
      <c r="E19" s="2">
        <f t="shared" si="0"/>
        <v>0.81296860125455872</v>
      </c>
    </row>
    <row r="20" spans="4:9" x14ac:dyDescent="0.25">
      <c r="D20" s="14">
        <v>45</v>
      </c>
      <c r="E20" s="2">
        <f t="shared" si="0"/>
        <v>0.86673973709749452</v>
      </c>
    </row>
    <row r="21" spans="4:9" x14ac:dyDescent="0.25">
      <c r="D21" s="14">
        <v>46</v>
      </c>
      <c r="E21" s="2">
        <f t="shared" si="0"/>
        <v>0.90878878027413212</v>
      </c>
    </row>
    <row r="22" spans="4:9" x14ac:dyDescent="0.25">
      <c r="D22" s="14">
        <v>47</v>
      </c>
      <c r="E22" s="2">
        <f t="shared" si="0"/>
        <v>0.9400930928972282</v>
      </c>
    </row>
    <row r="23" spans="4:9" x14ac:dyDescent="0.25">
      <c r="D23" s="14">
        <v>48</v>
      </c>
      <c r="E23" s="2">
        <f t="shared" si="0"/>
        <v>0.96227982018659974</v>
      </c>
    </row>
    <row r="24" spans="4:9" x14ac:dyDescent="0.25">
      <c r="D24" s="14">
        <v>49</v>
      </c>
      <c r="E24" s="2">
        <f t="shared" si="0"/>
        <v>0.97724986805182079</v>
      </c>
      <c r="H24" s="5" t="s">
        <v>53</v>
      </c>
      <c r="I24" s="2">
        <f>E9</f>
        <v>9.1211219725867876E-2</v>
      </c>
    </row>
    <row r="25" spans="4:9" x14ac:dyDescent="0.25">
      <c r="D25" s="14">
        <v>50</v>
      </c>
      <c r="E25" s="2">
        <f t="shared" si="0"/>
        <v>0.98686585430897888</v>
      </c>
    </row>
    <row r="26" spans="4:9" x14ac:dyDescent="0.25">
      <c r="D26" s="14">
        <v>51</v>
      </c>
      <c r="E26" s="2">
        <f t="shared" si="0"/>
        <v>0.9927462288751322</v>
      </c>
      <c r="H26" s="5" t="s">
        <v>54</v>
      </c>
      <c r="I26" s="2">
        <f>1-E7</f>
        <v>0.96227982018659974</v>
      </c>
    </row>
    <row r="27" spans="4:9" x14ac:dyDescent="0.25">
      <c r="D27" s="14">
        <v>52</v>
      </c>
      <c r="E27" s="2">
        <f t="shared" si="0"/>
        <v>0.99616961943241022</v>
      </c>
    </row>
    <row r="28" spans="4:9" x14ac:dyDescent="0.25">
      <c r="D28" s="14">
        <v>53</v>
      </c>
      <c r="E28" s="2">
        <f t="shared" si="0"/>
        <v>0.99806697173001813</v>
      </c>
      <c r="H28" s="5" t="s">
        <v>64</v>
      </c>
      <c r="I28" s="50">
        <f>E20-E5</f>
        <v>0.85360559140647341</v>
      </c>
    </row>
    <row r="29" spans="4:9" x14ac:dyDescent="0.25">
      <c r="H29" s="5" t="s">
        <v>65</v>
      </c>
      <c r="I29" s="50"/>
    </row>
  </sheetData>
  <mergeCells count="7">
    <mergeCell ref="I28:I29"/>
    <mergeCell ref="H1:Q1"/>
    <mergeCell ref="H2:Q2"/>
    <mergeCell ref="H6:Q6"/>
    <mergeCell ref="H5:Q5"/>
    <mergeCell ref="H4:Q4"/>
    <mergeCell ref="H3:Q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T1"/>
    </sheetView>
  </sheetViews>
  <sheetFormatPr defaultRowHeight="15" x14ac:dyDescent="0.25"/>
  <cols>
    <col min="1" max="1" width="9.140625" style="17"/>
    <col min="2" max="2" width="9.140625" style="17" customWidth="1"/>
    <col min="3" max="3" width="12" style="17" bestFit="1" customWidth="1"/>
    <col min="4" max="4" width="9.140625" style="17"/>
    <col min="5" max="5" width="9.140625" style="17" customWidth="1"/>
    <col min="6" max="9" width="9.140625" style="17"/>
    <col min="10" max="10" width="9.140625" style="17" customWidth="1"/>
    <col min="11" max="11" width="11.7109375" style="17" bestFit="1" customWidth="1"/>
    <col min="12" max="16384" width="9.140625" style="17"/>
  </cols>
  <sheetData>
    <row r="1" spans="1:21" x14ac:dyDescent="0.25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"/>
    </row>
    <row r="2" spans="1:21" x14ac:dyDescent="0.25">
      <c r="A2" s="63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"/>
    </row>
    <row r="3" spans="1:21" x14ac:dyDescent="0.25">
      <c r="A3" s="63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"/>
    </row>
    <row r="4" spans="1:21" x14ac:dyDescent="0.25">
      <c r="A4" s="60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6"/>
    </row>
    <row r="6" spans="1:21" x14ac:dyDescent="0.25">
      <c r="B6" s="69" t="s">
        <v>75</v>
      </c>
      <c r="C6" s="70"/>
      <c r="E6" s="69" t="s">
        <v>27</v>
      </c>
      <c r="F6" s="71"/>
      <c r="G6" s="71"/>
      <c r="H6" s="70"/>
      <c r="J6" s="72" t="s">
        <v>37</v>
      </c>
      <c r="K6" s="73"/>
      <c r="L6" s="73"/>
      <c r="M6" s="74"/>
    </row>
    <row r="7" spans="1:21" x14ac:dyDescent="0.25">
      <c r="B7" s="7" t="s">
        <v>22</v>
      </c>
      <c r="C7" s="17">
        <f>40.12</f>
        <v>40.119999999999997</v>
      </c>
      <c r="F7" s="7" t="s">
        <v>28</v>
      </c>
      <c r="G7" s="17">
        <v>40.799999999999997</v>
      </c>
      <c r="J7" s="18" t="s">
        <v>32</v>
      </c>
      <c r="K7" s="17">
        <f>0.9</f>
        <v>0.9</v>
      </c>
      <c r="L7" s="18" t="s">
        <v>33</v>
      </c>
      <c r="M7" s="19">
        <v>0.6</v>
      </c>
    </row>
    <row r="8" spans="1:21" x14ac:dyDescent="0.25">
      <c r="B8" s="7" t="s">
        <v>23</v>
      </c>
      <c r="C8" s="17">
        <f>0.9</f>
        <v>0.9</v>
      </c>
      <c r="F8" s="7" t="s">
        <v>22</v>
      </c>
      <c r="G8" s="17">
        <f>40.12</f>
        <v>40.119999999999997</v>
      </c>
      <c r="J8" s="18" t="s">
        <v>34</v>
      </c>
      <c r="K8" s="17">
        <f>30</f>
        <v>30</v>
      </c>
      <c r="L8" s="18" t="s">
        <v>35</v>
      </c>
      <c r="M8" s="19">
        <v>20</v>
      </c>
    </row>
    <row r="9" spans="1:21" x14ac:dyDescent="0.25">
      <c r="B9" s="7" t="s">
        <v>12</v>
      </c>
      <c r="C9" s="17">
        <f>30</f>
        <v>30</v>
      </c>
      <c r="F9" s="7" t="s">
        <v>23</v>
      </c>
      <c r="G9" s="17">
        <f>0.9</f>
        <v>0.9</v>
      </c>
      <c r="J9" s="19"/>
      <c r="K9" s="19"/>
      <c r="L9" s="19"/>
      <c r="M9" s="19"/>
    </row>
    <row r="10" spans="1:21" x14ac:dyDescent="0.25">
      <c r="B10" s="7" t="s">
        <v>13</v>
      </c>
      <c r="C10" s="24">
        <f>97%</f>
        <v>0.97</v>
      </c>
      <c r="F10" s="7" t="s">
        <v>12</v>
      </c>
      <c r="G10" s="17">
        <f>30</f>
        <v>30</v>
      </c>
      <c r="J10" s="19"/>
      <c r="K10" s="21" t="s">
        <v>76</v>
      </c>
      <c r="L10" s="19">
        <v>0.05</v>
      </c>
      <c r="M10" s="19"/>
    </row>
    <row r="11" spans="1:21" x14ac:dyDescent="0.25">
      <c r="F11" s="7" t="s">
        <v>76</v>
      </c>
      <c r="G11" s="17">
        <v>0.05</v>
      </c>
      <c r="J11" s="19"/>
      <c r="K11" s="19"/>
      <c r="L11" s="19"/>
      <c r="M11" s="19"/>
    </row>
    <row r="12" spans="1:21" x14ac:dyDescent="0.25">
      <c r="B12" s="7" t="s">
        <v>24</v>
      </c>
      <c r="C12" s="17">
        <f>TINV(1-C10,C9-1)*C8/SQRT(C9)</f>
        <v>0.37499954623546777</v>
      </c>
      <c r="J12" s="19"/>
      <c r="K12" s="21" t="s">
        <v>38</v>
      </c>
      <c r="L12" s="19">
        <f>FINV(L10,K8-1,M8-1)</f>
        <v>2.0772137495635681</v>
      </c>
      <c r="M12" s="19"/>
    </row>
    <row r="13" spans="1:21" x14ac:dyDescent="0.25">
      <c r="F13" s="18" t="s">
        <v>40</v>
      </c>
      <c r="G13" s="19">
        <f>TINV(G11,G10-1)</f>
        <v>2.0452296421327048</v>
      </c>
      <c r="J13" s="19"/>
      <c r="K13" s="18" t="s">
        <v>39</v>
      </c>
      <c r="L13" s="19">
        <f>K7^2/M7^2</f>
        <v>2.2500000000000004</v>
      </c>
      <c r="M13" s="19"/>
    </row>
    <row r="14" spans="1:21" x14ac:dyDescent="0.25">
      <c r="B14" s="11" t="s">
        <v>25</v>
      </c>
      <c r="C14" s="17">
        <f>C7-C12</f>
        <v>39.745000453764533</v>
      </c>
      <c r="F14" s="18" t="s">
        <v>36</v>
      </c>
      <c r="G14" s="19">
        <f>(G8-G7)/G9*SQRT(G10)</f>
        <v>-4.1383482122612536</v>
      </c>
      <c r="J14" s="19"/>
      <c r="K14" s="19"/>
      <c r="L14" s="19"/>
      <c r="M14" s="19"/>
    </row>
    <row r="15" spans="1:21" x14ac:dyDescent="0.25">
      <c r="B15" s="11" t="s">
        <v>26</v>
      </c>
      <c r="C15" s="17">
        <f>C7+C12</f>
        <v>40.494999546235462</v>
      </c>
      <c r="F15" s="19"/>
      <c r="G15" s="19"/>
      <c r="J15" s="19"/>
      <c r="K15" s="31" t="s">
        <v>31</v>
      </c>
      <c r="L15" s="19" t="b">
        <f>L13&lt;L12</f>
        <v>0</v>
      </c>
      <c r="M15" s="19"/>
    </row>
    <row r="16" spans="1:21" x14ac:dyDescent="0.25">
      <c r="F16" s="31" t="s">
        <v>31</v>
      </c>
      <c r="G16" s="19" t="b">
        <f>ABS(G14)&lt;G13</f>
        <v>0</v>
      </c>
      <c r="J16" s="19"/>
      <c r="K16" s="19"/>
      <c r="L16" s="20" t="str">
        <f>IF(L15=TRUE,"ne odbacujemo H0","odbacujemo H0 u korist H1")</f>
        <v>odbacujemo H0 u korist H1</v>
      </c>
      <c r="M16" s="19"/>
    </row>
    <row r="17" spans="6:13" x14ac:dyDescent="0.25">
      <c r="F17" s="19"/>
      <c r="G17" s="20" t="str">
        <f>IF(G16=TRUE,"ne odbacujemo H0","odbacujemo H0 u korist H1")</f>
        <v>odbacujemo H0 u korist H1</v>
      </c>
      <c r="J17" s="19"/>
      <c r="M17" s="19"/>
    </row>
    <row r="18" spans="6:13" x14ac:dyDescent="0.25">
      <c r="I18" s="19"/>
      <c r="J18" s="19"/>
      <c r="K18" s="20"/>
      <c r="L18" s="19"/>
    </row>
    <row r="19" spans="6:13" x14ac:dyDescent="0.25">
      <c r="I19" s="19"/>
      <c r="J19" s="19"/>
      <c r="K19" s="20"/>
      <c r="L19" s="19"/>
    </row>
  </sheetData>
  <mergeCells count="7">
    <mergeCell ref="A4:T4"/>
    <mergeCell ref="A3:T3"/>
    <mergeCell ref="A2:T2"/>
    <mergeCell ref="A1:T1"/>
    <mergeCell ref="B6:C6"/>
    <mergeCell ref="E6:H6"/>
    <mergeCell ref="J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defaultRowHeight="15" x14ac:dyDescent="0.25"/>
  <cols>
    <col min="1" max="2" width="9.140625" style="3"/>
    <col min="3" max="3" width="9.85546875" style="3" bestFit="1" customWidth="1"/>
    <col min="4" max="7" width="9.140625" style="3"/>
    <col min="8" max="8" width="9.140625" style="3" customWidth="1"/>
    <col min="9" max="16384" width="9.140625" style="3"/>
  </cols>
  <sheetData>
    <row r="1" spans="1:15" x14ac:dyDescent="0.25">
      <c r="A1" s="51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25">
      <c r="A2" s="54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x14ac:dyDescent="0.25">
      <c r="A3" s="57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5" spans="1:15" x14ac:dyDescent="0.25">
      <c r="A5" s="20"/>
      <c r="B5" s="72" t="s">
        <v>37</v>
      </c>
      <c r="C5" s="76"/>
      <c r="D5" s="76"/>
      <c r="E5" s="75"/>
      <c r="F5" s="22"/>
      <c r="G5" s="72" t="s">
        <v>27</v>
      </c>
      <c r="H5" s="76"/>
      <c r="I5" s="76"/>
      <c r="J5" s="75"/>
    </row>
    <row r="6" spans="1:15" x14ac:dyDescent="0.25">
      <c r="A6" s="20"/>
      <c r="B6" s="22"/>
      <c r="C6" s="23" t="s">
        <v>41</v>
      </c>
      <c r="D6" s="22">
        <f>2.4/3</f>
        <v>0.79999999999999993</v>
      </c>
      <c r="E6" s="22"/>
      <c r="F6" s="22"/>
      <c r="G6" s="22"/>
      <c r="H6" s="23" t="s">
        <v>28</v>
      </c>
      <c r="I6" s="22">
        <v>30</v>
      </c>
      <c r="J6" s="22"/>
    </row>
    <row r="7" spans="1:15" x14ac:dyDescent="0.25">
      <c r="A7" s="20"/>
      <c r="B7" s="22"/>
      <c r="C7" s="23" t="s">
        <v>23</v>
      </c>
      <c r="D7" s="22">
        <v>1</v>
      </c>
      <c r="E7" s="22"/>
      <c r="F7" s="22"/>
      <c r="G7" s="22"/>
      <c r="H7" s="23" t="s">
        <v>22</v>
      </c>
      <c r="I7" s="22">
        <v>30.4</v>
      </c>
      <c r="J7" s="22"/>
    </row>
    <row r="8" spans="1:15" x14ac:dyDescent="0.25">
      <c r="A8" s="20"/>
      <c r="B8" s="22"/>
      <c r="C8" s="23" t="s">
        <v>12</v>
      </c>
      <c r="D8" s="22">
        <v>100</v>
      </c>
      <c r="E8" s="22"/>
      <c r="F8" s="22"/>
      <c r="G8" s="22"/>
      <c r="H8" s="23" t="s">
        <v>23</v>
      </c>
      <c r="I8" s="22">
        <v>1</v>
      </c>
      <c r="J8" s="22"/>
    </row>
    <row r="9" spans="1:15" x14ac:dyDescent="0.25">
      <c r="A9" s="20"/>
      <c r="B9" s="22"/>
      <c r="C9" s="23" t="s">
        <v>76</v>
      </c>
      <c r="D9" s="22">
        <v>0.05</v>
      </c>
      <c r="E9" s="22"/>
      <c r="F9" s="22"/>
      <c r="G9" s="22"/>
      <c r="H9" s="23" t="s">
        <v>12</v>
      </c>
      <c r="I9" s="22">
        <v>100</v>
      </c>
      <c r="J9" s="22"/>
    </row>
    <row r="10" spans="1:15" x14ac:dyDescent="0.25">
      <c r="A10" s="20"/>
      <c r="B10" s="22"/>
      <c r="C10" s="22"/>
      <c r="D10" s="22"/>
      <c r="E10" s="22"/>
      <c r="F10" s="22"/>
      <c r="G10" s="22"/>
      <c r="H10" s="23" t="s">
        <v>76</v>
      </c>
      <c r="I10" s="22">
        <v>0.05</v>
      </c>
      <c r="J10" s="22"/>
    </row>
    <row r="11" spans="1:15" x14ac:dyDescent="0.25">
      <c r="A11" s="20"/>
      <c r="B11" s="22"/>
      <c r="C11" s="23" t="s">
        <v>29</v>
      </c>
      <c r="D11" s="22">
        <f>CHIINV(D9,D8-1)</f>
        <v>123.2252214533618</v>
      </c>
      <c r="E11" s="22"/>
      <c r="F11" s="22"/>
      <c r="G11" s="22"/>
      <c r="H11" s="22"/>
      <c r="I11" s="22"/>
      <c r="J11" s="22"/>
    </row>
    <row r="12" spans="1:15" x14ac:dyDescent="0.25">
      <c r="A12" s="20"/>
      <c r="B12" s="22"/>
      <c r="C12" s="23" t="s">
        <v>30</v>
      </c>
      <c r="D12" s="22">
        <f>(D8-1)*D7^2/D6^2</f>
        <v>154.68750000000003</v>
      </c>
      <c r="E12" s="22"/>
      <c r="F12" s="22"/>
      <c r="G12" s="22"/>
      <c r="H12" s="23" t="s">
        <v>40</v>
      </c>
      <c r="I12" s="22">
        <f>TINV(I10,I9-1)</f>
        <v>1.9842169515864165</v>
      </c>
      <c r="J12" s="22"/>
    </row>
    <row r="13" spans="1:15" x14ac:dyDescent="0.25">
      <c r="A13" s="20"/>
      <c r="B13" s="22"/>
      <c r="C13" s="22"/>
      <c r="D13" s="22"/>
      <c r="E13" s="22"/>
      <c r="F13" s="22"/>
      <c r="G13" s="22"/>
      <c r="H13" s="23" t="s">
        <v>36</v>
      </c>
      <c r="I13" s="22">
        <f>(I7-I6)/I8*SQRT(I9)</f>
        <v>3.9999999999999858</v>
      </c>
      <c r="J13" s="22"/>
    </row>
    <row r="14" spans="1:15" x14ac:dyDescent="0.25">
      <c r="A14" s="20"/>
      <c r="B14" s="22"/>
      <c r="C14" s="23" t="s">
        <v>31</v>
      </c>
      <c r="D14" s="22" t="b">
        <f>D12&lt;D11</f>
        <v>0</v>
      </c>
      <c r="E14" s="22"/>
      <c r="F14" s="22"/>
      <c r="G14" s="22"/>
      <c r="H14" s="22"/>
      <c r="I14" s="22"/>
      <c r="J14" s="22"/>
    </row>
    <row r="15" spans="1:15" x14ac:dyDescent="0.25">
      <c r="A15" s="20"/>
      <c r="B15" s="22"/>
      <c r="C15" s="22"/>
      <c r="D15" s="20" t="str">
        <f>IF(D14=TRUE,"ne odbacujemo H0","odbacujemo H0 u korist H1")</f>
        <v>odbacujemo H0 u korist H1</v>
      </c>
      <c r="E15" s="22"/>
      <c r="F15" s="22"/>
      <c r="G15" s="22"/>
      <c r="H15" s="23" t="s">
        <v>31</v>
      </c>
      <c r="I15" s="22" t="b">
        <f>ABS(I13)&lt;I12</f>
        <v>0</v>
      </c>
      <c r="J15" s="22"/>
    </row>
    <row r="16" spans="1:15" x14ac:dyDescent="0.25">
      <c r="A16" s="20"/>
      <c r="B16" s="22"/>
      <c r="C16" s="22"/>
      <c r="D16" s="22"/>
      <c r="E16" s="22"/>
      <c r="F16" s="22"/>
      <c r="G16" s="22"/>
      <c r="H16" s="22"/>
      <c r="I16" s="20" t="str">
        <f>IF(I15=TRUE,"ne odbacujemo H0","odbacujemo H0 u korist H1")</f>
        <v>odbacujemo H0 u korist H1</v>
      </c>
      <c r="J16" s="22"/>
    </row>
    <row r="17" spans="1:10" x14ac:dyDescent="0.25">
      <c r="A17" s="20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0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0"/>
      <c r="B19" s="72" t="s">
        <v>42</v>
      </c>
      <c r="C19" s="75"/>
      <c r="D19" s="22" t="str">
        <f>IF(D14*I15=1,"DA","NE")</f>
        <v>NE</v>
      </c>
      <c r="E19" s="22"/>
      <c r="F19" s="22"/>
      <c r="G19" s="22"/>
      <c r="H19" s="22"/>
      <c r="I19" s="22"/>
      <c r="J19" s="22"/>
    </row>
    <row r="20" spans="1:10" x14ac:dyDescent="0.25">
      <c r="A20" s="20"/>
      <c r="C20" s="22"/>
      <c r="D20" s="22" t="s">
        <v>78</v>
      </c>
      <c r="E20" s="22"/>
      <c r="F20" s="22"/>
      <c r="G20" s="22"/>
      <c r="H20" s="22"/>
      <c r="I20" s="22"/>
      <c r="J20" s="22"/>
    </row>
  </sheetData>
  <mergeCells count="6">
    <mergeCell ref="B19:C19"/>
    <mergeCell ref="A3:O3"/>
    <mergeCell ref="A2:O2"/>
    <mergeCell ref="A1:O1"/>
    <mergeCell ref="B5:E5"/>
    <mergeCell ref="G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M1"/>
    </sheetView>
  </sheetViews>
  <sheetFormatPr defaultRowHeight="15" x14ac:dyDescent="0.25"/>
  <cols>
    <col min="2" max="2" width="9.140625" customWidth="1"/>
    <col min="3" max="3" width="11.7109375" bestFit="1" customWidth="1"/>
    <col min="4" max="7" width="9.140625" customWidth="1"/>
    <col min="8" max="8" width="10.28515625" bestFit="1" customWidth="1"/>
    <col min="9" max="10" width="9.140625" customWidth="1"/>
  </cols>
  <sheetData>
    <row r="1" spans="1:17" x14ac:dyDescent="0.25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26"/>
      <c r="O1" s="26"/>
      <c r="P1" s="27"/>
      <c r="Q1" s="27"/>
    </row>
    <row r="2" spans="1:17" x14ac:dyDescent="0.25">
      <c r="A2" s="35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26"/>
      <c r="O2" s="26"/>
      <c r="P2" s="27"/>
      <c r="Q2" s="27"/>
    </row>
    <row r="3" spans="1:17" x14ac:dyDescent="0.25">
      <c r="A3" s="38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26"/>
      <c r="O3" s="26"/>
      <c r="P3" s="27"/>
      <c r="Q3" s="27"/>
    </row>
    <row r="5" spans="1:17" x14ac:dyDescent="0.25">
      <c r="B5" s="77" t="s">
        <v>37</v>
      </c>
      <c r="C5" s="73"/>
      <c r="D5" s="73"/>
      <c r="E5" s="74"/>
      <c r="G5" s="77" t="s">
        <v>27</v>
      </c>
      <c r="H5" s="73"/>
      <c r="I5" s="73"/>
      <c r="J5" s="74"/>
    </row>
    <row r="6" spans="1:17" x14ac:dyDescent="0.25">
      <c r="B6" s="21" t="s">
        <v>32</v>
      </c>
      <c r="C6" s="19">
        <v>1.8</v>
      </c>
      <c r="D6" s="21" t="s">
        <v>33</v>
      </c>
      <c r="E6" s="19">
        <v>1.4</v>
      </c>
      <c r="G6" s="18" t="s">
        <v>55</v>
      </c>
      <c r="H6" s="19">
        <v>50.8</v>
      </c>
      <c r="I6" s="18" t="s">
        <v>56</v>
      </c>
      <c r="J6" s="19">
        <v>49.7</v>
      </c>
    </row>
    <row r="7" spans="1:17" x14ac:dyDescent="0.25">
      <c r="B7" s="21" t="s">
        <v>34</v>
      </c>
      <c r="C7" s="19">
        <v>20</v>
      </c>
      <c r="D7" s="21" t="s">
        <v>35</v>
      </c>
      <c r="E7" s="19">
        <v>15</v>
      </c>
      <c r="G7" s="18" t="s">
        <v>32</v>
      </c>
      <c r="H7" s="19">
        <v>1.8</v>
      </c>
      <c r="I7" s="18" t="s">
        <v>33</v>
      </c>
      <c r="J7" s="19">
        <v>1.4</v>
      </c>
    </row>
    <row r="8" spans="1:17" x14ac:dyDescent="0.25">
      <c r="B8" s="19"/>
      <c r="C8" s="19"/>
      <c r="D8" s="19"/>
      <c r="E8" s="19"/>
      <c r="G8" s="18" t="s">
        <v>34</v>
      </c>
      <c r="H8" s="19">
        <v>20</v>
      </c>
      <c r="I8" s="18" t="s">
        <v>35</v>
      </c>
      <c r="J8" s="19">
        <v>15</v>
      </c>
    </row>
    <row r="9" spans="1:17" x14ac:dyDescent="0.25">
      <c r="B9" s="19"/>
      <c r="C9" s="21" t="s">
        <v>76</v>
      </c>
      <c r="D9" s="19">
        <v>0.05</v>
      </c>
      <c r="E9" s="19"/>
      <c r="G9" s="19"/>
      <c r="H9" s="19"/>
      <c r="I9" s="19"/>
      <c r="J9" s="19"/>
    </row>
    <row r="10" spans="1:17" x14ac:dyDescent="0.25">
      <c r="B10" s="19"/>
      <c r="C10" s="19"/>
      <c r="D10" s="19"/>
      <c r="E10" s="19"/>
      <c r="G10" s="19"/>
      <c r="H10" s="21" t="s">
        <v>76</v>
      </c>
      <c r="I10" s="19">
        <v>0.05</v>
      </c>
      <c r="J10" s="19"/>
    </row>
    <row r="11" spans="1:17" x14ac:dyDescent="0.25">
      <c r="B11" s="19"/>
      <c r="C11" s="18" t="s">
        <v>38</v>
      </c>
      <c r="D11" s="19">
        <f>FINV(D9,C7-1,E7-1)</f>
        <v>2.4000387397218454</v>
      </c>
      <c r="E11" s="28"/>
      <c r="G11" s="19"/>
      <c r="H11" s="19"/>
      <c r="I11" s="19"/>
      <c r="J11" s="19"/>
    </row>
    <row r="12" spans="1:17" x14ac:dyDescent="0.25">
      <c r="B12" s="19"/>
      <c r="C12" s="18" t="s">
        <v>39</v>
      </c>
      <c r="D12" s="19">
        <f>C6^2/E6^2</f>
        <v>1.6530612244897962</v>
      </c>
      <c r="E12" s="28"/>
      <c r="G12" s="19"/>
      <c r="H12" s="18" t="s">
        <v>57</v>
      </c>
      <c r="I12" s="19">
        <f>TINV(I10,H8+J8-2)</f>
        <v>2.0345152974493397</v>
      </c>
      <c r="J12" s="19"/>
    </row>
    <row r="13" spans="1:17" x14ac:dyDescent="0.25">
      <c r="B13" s="19"/>
      <c r="C13" s="19"/>
      <c r="D13" s="19"/>
      <c r="E13" s="19"/>
      <c r="G13" s="19"/>
      <c r="H13" s="19"/>
      <c r="I13" s="19"/>
      <c r="J13" s="19"/>
    </row>
    <row r="14" spans="1:17" x14ac:dyDescent="0.25">
      <c r="B14" s="19"/>
      <c r="C14" s="18" t="s">
        <v>31</v>
      </c>
      <c r="D14" s="19" t="b">
        <f>D12&lt;D11</f>
        <v>1</v>
      </c>
      <c r="E14" s="19"/>
      <c r="G14" s="19"/>
      <c r="H14" s="18" t="s">
        <v>58</v>
      </c>
      <c r="I14" s="19">
        <f>SQRT(((H8-1)*H7^2+(J8-1)*J7^2)/(H8+J8-2))</f>
        <v>1.6422453217986943</v>
      </c>
      <c r="J14" s="19"/>
    </row>
    <row r="15" spans="1:17" x14ac:dyDescent="0.25">
      <c r="B15" s="19"/>
      <c r="C15" s="19"/>
      <c r="D15" s="20" t="str">
        <f>IF(D14=TRUE,"ne odbacujemo H0","odbacujemo H0 u korist H1")</f>
        <v>ne odbacujemo H0</v>
      </c>
      <c r="E15" s="19"/>
      <c r="G15" s="19"/>
      <c r="H15" s="18" t="s">
        <v>36</v>
      </c>
      <c r="I15" s="19">
        <f>(H6-J6)/(I14*SQRT(1/H8+1/J8))</f>
        <v>1.9610165411845253</v>
      </c>
      <c r="J15" s="19"/>
    </row>
    <row r="16" spans="1:17" x14ac:dyDescent="0.25">
      <c r="G16" s="19"/>
      <c r="H16" s="19"/>
      <c r="I16" s="19"/>
      <c r="J16" s="19"/>
    </row>
    <row r="17" spans="2:10" x14ac:dyDescent="0.25">
      <c r="G17" s="19"/>
      <c r="H17" s="18" t="s">
        <v>31</v>
      </c>
      <c r="I17" s="19" t="b">
        <f>ABS(I15)&lt;I12</f>
        <v>1</v>
      </c>
      <c r="J17" s="19"/>
    </row>
    <row r="18" spans="2:10" x14ac:dyDescent="0.25">
      <c r="G18" s="19"/>
      <c r="H18" s="19"/>
      <c r="I18" s="20" t="str">
        <f>IF(I17=TRUE,"ne odbacujemo H0","odbacujemo H0 u korist H1")</f>
        <v>ne odbacujemo H0</v>
      </c>
      <c r="J18" s="19"/>
    </row>
    <row r="21" spans="2:10" x14ac:dyDescent="0.25">
      <c r="B21" s="72" t="s">
        <v>42</v>
      </c>
      <c r="C21" s="75"/>
      <c r="D21" s="22" t="str">
        <f>IF(D14*I17=1,"DA","NE")</f>
        <v>DA</v>
      </c>
    </row>
    <row r="22" spans="2:10" x14ac:dyDescent="0.25">
      <c r="D22" t="s">
        <v>79</v>
      </c>
    </row>
  </sheetData>
  <mergeCells count="6">
    <mergeCell ref="A1:M1"/>
    <mergeCell ref="B5:E5"/>
    <mergeCell ref="G5:J5"/>
    <mergeCell ref="B21:C21"/>
    <mergeCell ref="A3:M3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Lekcija 2 (1)</vt:lpstr>
      <vt:lpstr>Lekcija 2 (2)</vt:lpstr>
      <vt:lpstr>Lekcija 2 (3)</vt:lpstr>
      <vt:lpstr>Lekcija 3 (1)</vt:lpstr>
      <vt:lpstr>Lekcija 3 (2)</vt:lpstr>
      <vt:lpstr>Lekcija 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Bužančić</dc:creator>
  <cp:lastModifiedBy>Marin</cp:lastModifiedBy>
  <dcterms:created xsi:type="dcterms:W3CDTF">2017-11-13T08:17:51Z</dcterms:created>
  <dcterms:modified xsi:type="dcterms:W3CDTF">2019-12-19T13:00:00Z</dcterms:modified>
</cp:coreProperties>
</file>