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Lekcija 1" sheetId="1" r:id="rId1"/>
    <sheet name="Lekcija 2 (1)" sheetId="2" r:id="rId2"/>
    <sheet name="Lekcija 2 (2)" sheetId="3" r:id="rId3"/>
    <sheet name="Lekcija 3 (1)" sheetId="5" r:id="rId4"/>
    <sheet name="Lekcija 3 (2)" sheetId="6" r:id="rId5"/>
  </sheets>
  <calcPr calcId="145621"/>
</workbook>
</file>

<file path=xl/calcChain.xml><?xml version="1.0" encoding="utf-8"?>
<calcChain xmlns="http://schemas.openxmlformats.org/spreadsheetml/2006/main">
  <c r="D6" i="6" l="1"/>
  <c r="D12" i="6" s="1"/>
  <c r="I13" i="6"/>
  <c r="I12" i="6"/>
  <c r="D11" i="6"/>
  <c r="I15" i="6" l="1"/>
  <c r="I16" i="6" s="1"/>
  <c r="D14" i="6"/>
  <c r="D15" i="6" s="1"/>
  <c r="D19" i="6" l="1"/>
  <c r="K8" i="5" l="1"/>
  <c r="L12" i="5" s="1"/>
  <c r="K7" i="5"/>
  <c r="L13" i="5" s="1"/>
  <c r="L15" i="5" s="1"/>
  <c r="L16" i="5" l="1"/>
  <c r="G10" i="5" l="1"/>
  <c r="G13" i="5" s="1"/>
  <c r="G9" i="5"/>
  <c r="G8" i="5"/>
  <c r="G14" i="5" s="1"/>
  <c r="C10" i="5"/>
  <c r="C12" i="5" s="1"/>
  <c r="C9" i="5"/>
  <c r="C8" i="5"/>
  <c r="C7" i="5"/>
  <c r="G16" i="5" l="1"/>
  <c r="G17" i="5" s="1"/>
  <c r="C15" i="5"/>
  <c r="C14" i="5"/>
  <c r="J29" i="3"/>
  <c r="J27" i="3"/>
  <c r="J25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" i="3"/>
  <c r="B9" i="3"/>
  <c r="B8" i="3"/>
  <c r="B5" i="3"/>
  <c r="B4" i="3"/>
  <c r="I28" i="2"/>
  <c r="I26" i="2"/>
  <c r="I25" i="2"/>
  <c r="I23" i="2"/>
  <c r="H28" i="2"/>
  <c r="H26" i="2"/>
  <c r="H25" i="2"/>
  <c r="H23" i="2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8" i="2"/>
  <c r="B8" i="2"/>
  <c r="I13" i="1" l="1"/>
  <c r="I12" i="1"/>
  <c r="I14" i="1" s="1"/>
  <c r="D16" i="1" s="1"/>
  <c r="F11" i="1"/>
  <c r="E11" i="1"/>
  <c r="F10" i="1"/>
  <c r="E10" i="1"/>
  <c r="F9" i="1"/>
  <c r="E9" i="1"/>
  <c r="F8" i="1"/>
  <c r="E8" i="1"/>
  <c r="F7" i="1"/>
  <c r="E7" i="1"/>
  <c r="E6" i="1"/>
  <c r="E5" i="1"/>
  <c r="E4" i="1"/>
  <c r="E3" i="1"/>
  <c r="E2" i="1"/>
  <c r="D17" i="1" l="1"/>
  <c r="D18" i="1" s="1"/>
  <c r="D19" i="1" s="1"/>
  <c r="D20" i="1" s="1"/>
  <c r="D21" i="1" s="1"/>
  <c r="D22" i="1" s="1"/>
  <c r="E16" i="1" l="1" a="1"/>
  <c r="E21" i="1" l="1"/>
  <c r="F21" i="1" s="1"/>
  <c r="E17" i="1"/>
  <c r="F17" i="1" s="1"/>
  <c r="E19" i="1"/>
  <c r="F19" i="1" s="1"/>
  <c r="E20" i="1"/>
  <c r="F20" i="1" s="1"/>
  <c r="E16" i="1"/>
  <c r="F16" i="1" s="1"/>
  <c r="E22" i="1"/>
  <c r="F22" i="1" s="1"/>
  <c r="E18" i="1"/>
  <c r="F18" i="1" s="1"/>
</calcChain>
</file>

<file path=xl/sharedStrings.xml><?xml version="1.0" encoding="utf-8"?>
<sst xmlns="http://schemas.openxmlformats.org/spreadsheetml/2006/main" count="113" uniqueCount="90">
  <si>
    <t>PODATCI</t>
  </si>
  <si>
    <t>POJAM</t>
  </si>
  <si>
    <t>VRIJEDNOST</t>
  </si>
  <si>
    <t>najmanji podatak</t>
  </si>
  <si>
    <t>medijan</t>
  </si>
  <si>
    <t>1. kvartil</t>
  </si>
  <si>
    <t>3. kvartil</t>
  </si>
  <si>
    <t>najveći podatak</t>
  </si>
  <si>
    <t>duljina uzorka</t>
  </si>
  <si>
    <t>mod</t>
  </si>
  <si>
    <t>aritmetička sredina</t>
  </si>
  <si>
    <t>RAZRED</t>
  </si>
  <si>
    <t>ZAVRŠNA VRIJEDNOST RAZREDA</t>
  </si>
  <si>
    <t>FREKVENCIJA</t>
  </si>
  <si>
    <t>RELATIVNA FR.</t>
  </si>
  <si>
    <t>PERCENTILE</t>
  </si>
  <si>
    <t>koristeći</t>
  </si>
  <si>
    <t>naredbu</t>
  </si>
  <si>
    <t>varijanca</t>
  </si>
  <si>
    <t>standardna devijacija</t>
  </si>
  <si>
    <t xml:space="preserve">    Zadani su podatci u stupcu A.</t>
  </si>
  <si>
    <t xml:space="preserve">    U poljima E2:E11 izračunajte vrijednosti pojmova koje se odnose na taj uzorak.</t>
  </si>
  <si>
    <t xml:space="preserve">    Popunite pripadnu tablicu frekvencija sa 7 razreda.</t>
  </si>
  <si>
    <t xml:space="preserve">    Nacrtajte histogram frekvencija i histogram relativnih frekvencija.</t>
  </si>
  <si>
    <t xml:space="preserve">    Zapišite vrijednosti koje poprima slučajna varijabla X i izračunajte njihove vjerojatnosti. Nacrtajte graf razdiobe vjerojatnosti slučajne varijable X.</t>
  </si>
  <si>
    <t xml:space="preserve">    Bacamo 30 puta simetričnu kocku. Slučajna varijabla X predstavlja broj koliko puta je palo 5 ili 6.</t>
  </si>
  <si>
    <t xml:space="preserve">    Izračunajte vjerojatnost da smo dobili 5 ili 6 više od 20 puta.</t>
  </si>
  <si>
    <t xml:space="preserve">    Izračunajte vjerojatnost da smo dobili 5 ili 6 između 9 i 16 puta.</t>
  </si>
  <si>
    <t xml:space="preserve">    Izračunajte vjerojatnost da smo dobili 5 ili 6 barem 13 puta.</t>
  </si>
  <si>
    <t>očekivanje</t>
  </si>
  <si>
    <t xml:space="preserve">    Zapišite cjelobrojne vrijednosti koje poprima (unutar intervala 3 sigma) ova slučajna varijabla.</t>
  </si>
  <si>
    <t xml:space="preserve">    Izračunajte vrijednosti funkcije gustoće vjerojatnosti f(x) i nacrtajte njen graf.</t>
  </si>
  <si>
    <t xml:space="preserve">    Izračunajte vrijednosti funkcije distribucije vjerojatnosti F(x) i nacrtajte njen graf.</t>
  </si>
  <si>
    <t xml:space="preserve">    Izračunajte vjerojatnost da ova slučajna varijabla poprimi vrijednost manju od 28.</t>
  </si>
  <si>
    <t xml:space="preserve">    U 30 mjerenja neke tekućine dobivena je srednja vrijednost 40,12 L uz korigiranu standardnu devijaciju 0,9.</t>
  </si>
  <si>
    <t xml:space="preserve">    Odredite interval pouzdanosti u kojem se, uz pouzdanost 97%, nalazi stvarni očekivani volumen tekućine.</t>
  </si>
  <si>
    <t xml:space="preserve">    Izračunajte vjerojatnost da ova slučajna varijabla poprimi vrijednost veću ili jednaku od 22. </t>
  </si>
  <si>
    <t xml:space="preserve">    Proizvođač tekućine čiji je volumen mjeren deklarirao je da volumen iznosi 30 L uz maksimalnu pogrješku ±2,4 L.</t>
  </si>
  <si>
    <t xml:space="preserve">    U novih 20 mjerenja tekućine dobivena korigirana standardna devijacija iznosi 0,6 L. Testirajte hipotezu o jednakosti varijanci za spomenuta dva skupa mjerenja (nivo pouzdanosti je 0,05).</t>
  </si>
  <si>
    <t xml:space="preserve">    Jesu li dobiveni rezultati mjerenja opisanog u skladu s deklaracijom, na nivou pouzdanosti od 0,05? (Kod ukupnog testa obavezno koristite naredbu IF)</t>
  </si>
  <si>
    <t xml:space="preserve">    Parametri normalno distribuirane slučajne varijable X dani su u poljima B1 i B2.</t>
  </si>
  <si>
    <t xml:space="preserve">    Izračunajte vjerojatnost da ova slučajna varijabla poprimi vrijednost između 30 i 35.</t>
  </si>
  <si>
    <t xml:space="preserve">    Proizvođač tekućine čiji je volumen mjeren deklarirao je da volumen iznosi 40,8 L. Testirajte hipotezu o jednakosti očekivanja za dobivene podatke s obzirom na ovu deklaraciju (nivo pouzdanosti je 0,05).</t>
  </si>
  <si>
    <t xml:space="preserve">    U 100 mjerenja volumena neke tekućine dobivena je srednja vrijednost 30,4 L uz korigiranu standardnu devijaciju 1 L.</t>
  </si>
  <si>
    <t>raspon</t>
  </si>
  <si>
    <t>broj razreda</t>
  </si>
  <si>
    <t>širina razreda</t>
  </si>
  <si>
    <t>n</t>
  </si>
  <si>
    <t>p</t>
  </si>
  <si>
    <t>X</t>
  </si>
  <si>
    <t>P(X)</t>
  </si>
  <si>
    <t>P(X&gt;20)</t>
  </si>
  <si>
    <t>P(9&lt;X&lt;16)</t>
  </si>
  <si>
    <t>P(9&lt;=X&lt;=16)</t>
  </si>
  <si>
    <t>P(X&gt;=13)</t>
  </si>
  <si>
    <t>3 sigma</t>
  </si>
  <si>
    <t>mi</t>
  </si>
  <si>
    <t>sigma</t>
  </si>
  <si>
    <t>lijevi rub intervala</t>
  </si>
  <si>
    <t>desni rub intervala</t>
  </si>
  <si>
    <t>f(x)</t>
  </si>
  <si>
    <t>F(x)</t>
  </si>
  <si>
    <t>P(X&lt;28)</t>
  </si>
  <si>
    <t>P(X&gt;=22)</t>
  </si>
  <si>
    <t>P(30&lt;X&lt;35)</t>
  </si>
  <si>
    <t>P(30&lt;=X&lt;=35)</t>
  </si>
  <si>
    <t>x</t>
  </si>
  <si>
    <t>s</t>
  </si>
  <si>
    <t>epsilon</t>
  </si>
  <si>
    <t>a</t>
  </si>
  <si>
    <t>b</t>
  </si>
  <si>
    <t>test jednakosti očekivanja</t>
  </si>
  <si>
    <t>mi_0</t>
  </si>
  <si>
    <t>chi^2(n-1)</t>
  </si>
  <si>
    <t>chi^2_exp</t>
  </si>
  <si>
    <t>test</t>
  </si>
  <si>
    <t>s1</t>
  </si>
  <si>
    <t>s2</t>
  </si>
  <si>
    <t>n1</t>
  </si>
  <si>
    <t>n2</t>
  </si>
  <si>
    <t>t_exp</t>
  </si>
  <si>
    <t>test jednakosti varijanci</t>
  </si>
  <si>
    <t>F(n1-1,n2-1)</t>
  </si>
  <si>
    <t>F_exp</t>
  </si>
  <si>
    <t>t(n-1)</t>
  </si>
  <si>
    <t>sigma_0</t>
  </si>
  <si>
    <t>Ukupni test</t>
  </si>
  <si>
    <t>Rezultati nisu u skladu s deklaracijom.</t>
  </si>
  <si>
    <t>interval pouzdanosti</t>
  </si>
  <si>
    <t>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</si>
</sst>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2" fillId="3" borderId="1" xfId="1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3" fillId="2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8" xfId="0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8" xfId="0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/>
    </xf>
    <xf numFmtId="0" fontId="3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2" borderId="1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/>
    <xf numFmtId="165" fontId="3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7" xfId="0" applyFont="1" applyBorder="1"/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/>
    </xf>
    <xf numFmtId="9" fontId="0" fillId="0" borderId="0" xfId="2" applyFont="1" applyAlignment="1"/>
    <xf numFmtId="0" fontId="0" fillId="0" borderId="1" xfId="0" applyBorder="1"/>
    <xf numFmtId="0" fontId="3" fillId="0" borderId="1" xfId="0" applyNumberFormat="1" applyFont="1" applyBorder="1" applyAlignment="1">
      <alignment horizontal="center"/>
    </xf>
    <xf numFmtId="0" fontId="3" fillId="5" borderId="2" xfId="0" applyFont="1" applyFill="1" applyBorder="1" applyAlignment="1"/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0" fontId="3" fillId="5" borderId="6" xfId="0" applyFont="1" applyFill="1" applyBorder="1" applyAlignment="1"/>
    <xf numFmtId="0" fontId="3" fillId="5" borderId="0" xfId="0" applyFont="1" applyFill="1" applyBorder="1" applyAlignment="1"/>
    <xf numFmtId="0" fontId="3" fillId="5" borderId="7" xfId="0" applyFont="1" applyFill="1" applyBorder="1" applyAlignment="1"/>
    <xf numFmtId="0" fontId="3" fillId="5" borderId="9" xfId="0" applyFont="1" applyFill="1" applyBorder="1" applyAlignment="1"/>
    <xf numFmtId="0" fontId="3" fillId="5" borderId="10" xfId="0" applyFont="1" applyFill="1" applyBorder="1" applyAlignment="1"/>
    <xf numFmtId="0" fontId="3" fillId="5" borderId="11" xfId="0" applyFont="1" applyFill="1" applyBorder="1" applyAlignment="1"/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/>
    </xf>
    <xf numFmtId="0" fontId="0" fillId="5" borderId="9" xfId="0" applyFont="1" applyFill="1" applyBorder="1" applyAlignment="1">
      <alignment horizontal="left"/>
    </xf>
    <xf numFmtId="0" fontId="0" fillId="5" borderId="10" xfId="0" applyFont="1" applyFill="1" applyBorder="1" applyAlignment="1">
      <alignment horizontal="left"/>
    </xf>
    <xf numFmtId="0" fontId="0" fillId="5" borderId="11" xfId="0" applyFont="1" applyFill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5" borderId="4" xfId="0" applyFont="1" applyFill="1" applyBorder="1" applyAlignment="1"/>
    <xf numFmtId="0" fontId="0" fillId="5" borderId="6" xfId="0" applyFont="1" applyFill="1" applyBorder="1" applyAlignment="1"/>
    <xf numFmtId="0" fontId="0" fillId="5" borderId="0" xfId="0" applyFont="1" applyFill="1" applyBorder="1" applyAlignment="1"/>
    <xf numFmtId="0" fontId="0" fillId="5" borderId="7" xfId="0" applyFont="1" applyFill="1" applyBorder="1" applyAlignment="1"/>
    <xf numFmtId="0" fontId="0" fillId="5" borderId="9" xfId="0" applyFont="1" applyFill="1" applyBorder="1" applyAlignment="1"/>
    <xf numFmtId="0" fontId="0" fillId="5" borderId="10" xfId="0" applyFont="1" applyFill="1" applyBorder="1" applyAlignment="1"/>
    <xf numFmtId="0" fontId="0" fillId="5" borderId="11" xfId="0" applyFont="1" applyFill="1" applyBorder="1" applyAlignment="1"/>
    <xf numFmtId="0" fontId="0" fillId="5" borderId="9" xfId="0" applyFill="1" applyBorder="1" applyAlignment="1"/>
    <xf numFmtId="0" fontId="0" fillId="5" borderId="10" xfId="0" applyFill="1" applyBorder="1" applyAlignment="1"/>
    <xf numFmtId="0" fontId="0" fillId="5" borderId="11" xfId="0" applyFill="1" applyBorder="1" applyAlignment="1"/>
    <xf numFmtId="0" fontId="0" fillId="5" borderId="6" xfId="0" applyFill="1" applyBorder="1" applyAlignment="1"/>
    <xf numFmtId="0" fontId="0" fillId="5" borderId="0" xfId="0" applyFill="1" applyBorder="1" applyAlignment="1"/>
    <xf numFmtId="0" fontId="0" fillId="5" borderId="7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0" fontId="0" fillId="0" borderId="14" xfId="0" applyNumberFormat="1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Histogram frekvencija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'Lekcija 1'!$D$16:$D$22</c:f>
              <c:numCache>
                <c:formatCode>0.000</c:formatCode>
                <c:ptCount val="7"/>
                <c:pt idx="0">
                  <c:v>-11.292857142857143</c:v>
                </c:pt>
                <c:pt idx="1">
                  <c:v>-2.845714285714287</c:v>
                </c:pt>
                <c:pt idx="2">
                  <c:v>5.6014285714285688</c:v>
                </c:pt>
                <c:pt idx="3">
                  <c:v>14.048571428571424</c:v>
                </c:pt>
                <c:pt idx="4">
                  <c:v>22.495714285714278</c:v>
                </c:pt>
                <c:pt idx="5">
                  <c:v>30.942857142857136</c:v>
                </c:pt>
                <c:pt idx="6">
                  <c:v>39.389999999999993</c:v>
                </c:pt>
              </c:numCache>
            </c:numRef>
          </c:cat>
          <c:val>
            <c:numRef>
              <c:f>'Lekcija 1'!$E$16:$E$22</c:f>
              <c:numCache>
                <c:formatCode>General</c:formatCode>
                <c:ptCount val="7"/>
                <c:pt idx="0">
                  <c:v>21</c:v>
                </c:pt>
                <c:pt idx="1">
                  <c:v>16</c:v>
                </c:pt>
                <c:pt idx="2">
                  <c:v>23</c:v>
                </c:pt>
                <c:pt idx="3">
                  <c:v>21</c:v>
                </c:pt>
                <c:pt idx="4">
                  <c:v>22</c:v>
                </c:pt>
                <c:pt idx="5">
                  <c:v>24</c:v>
                </c:pt>
                <c:pt idx="6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3839488"/>
        <c:axId val="133845376"/>
      </c:barChart>
      <c:catAx>
        <c:axId val="133839488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33845376"/>
        <c:crosses val="autoZero"/>
        <c:auto val="1"/>
        <c:lblAlgn val="ctr"/>
        <c:lblOffset val="100"/>
        <c:noMultiLvlLbl val="0"/>
      </c:catAx>
      <c:valAx>
        <c:axId val="13384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3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Histogram relativnih frekvencija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'Lekcija 1'!$D$16:$D$22</c:f>
              <c:numCache>
                <c:formatCode>0.000</c:formatCode>
                <c:ptCount val="7"/>
                <c:pt idx="0">
                  <c:v>-11.292857142857143</c:v>
                </c:pt>
                <c:pt idx="1">
                  <c:v>-2.845714285714287</c:v>
                </c:pt>
                <c:pt idx="2">
                  <c:v>5.6014285714285688</c:v>
                </c:pt>
                <c:pt idx="3">
                  <c:v>14.048571428571424</c:v>
                </c:pt>
                <c:pt idx="4">
                  <c:v>22.495714285714278</c:v>
                </c:pt>
                <c:pt idx="5">
                  <c:v>30.942857142857136</c:v>
                </c:pt>
                <c:pt idx="6">
                  <c:v>39.389999999999993</c:v>
                </c:pt>
              </c:numCache>
            </c:numRef>
          </c:cat>
          <c:val>
            <c:numRef>
              <c:f>'Lekcija 1'!$F$16:$F$22</c:f>
              <c:numCache>
                <c:formatCode>0.0000</c:formatCode>
                <c:ptCount val="7"/>
                <c:pt idx="0">
                  <c:v>0.14000000000000001</c:v>
                </c:pt>
                <c:pt idx="1">
                  <c:v>0.10666666666666667</c:v>
                </c:pt>
                <c:pt idx="2">
                  <c:v>0.15333333333333332</c:v>
                </c:pt>
                <c:pt idx="3">
                  <c:v>0.14000000000000001</c:v>
                </c:pt>
                <c:pt idx="4">
                  <c:v>0.14666666666666667</c:v>
                </c:pt>
                <c:pt idx="5">
                  <c:v>0.16</c:v>
                </c:pt>
                <c:pt idx="6">
                  <c:v>0.14666666666666667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3881856"/>
        <c:axId val="133883392"/>
      </c:barChart>
      <c:catAx>
        <c:axId val="13388185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33883392"/>
        <c:crosses val="autoZero"/>
        <c:auto val="1"/>
        <c:lblAlgn val="ctr"/>
        <c:lblOffset val="100"/>
        <c:noMultiLvlLbl val="0"/>
      </c:catAx>
      <c:valAx>
        <c:axId val="13388339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3388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Razdioba vjerojatnosti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'Lekcija 2 (1)'!$D$8:$D$38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'Lekcija 2 (1)'!$E$8:$E$38</c:f>
              <c:numCache>
                <c:formatCode>General</c:formatCode>
                <c:ptCount val="31"/>
                <c:pt idx="0">
                  <c:v>5.2150950508465746E-6</c:v>
                </c:pt>
                <c:pt idx="1">
                  <c:v>7.8226425762698405E-5</c:v>
                </c:pt>
                <c:pt idx="2">
                  <c:v>5.6714158677956565E-4</c:v>
                </c:pt>
                <c:pt idx="3">
                  <c:v>2.6466607383046356E-3</c:v>
                </c:pt>
                <c:pt idx="4">
                  <c:v>8.9324799917781285E-3</c:v>
                </c:pt>
                <c:pt idx="5">
                  <c:v>2.3224447978623153E-2</c:v>
                </c:pt>
                <c:pt idx="6">
                  <c:v>4.8384266622131585E-2</c:v>
                </c:pt>
                <c:pt idx="7">
                  <c:v>8.2944457066511254E-2</c:v>
                </c:pt>
                <c:pt idx="8">
                  <c:v>0.11923265703310985</c:v>
                </c:pt>
                <c:pt idx="9">
                  <c:v>0.14572880304046762</c:v>
                </c:pt>
                <c:pt idx="10">
                  <c:v>0.15301524319249096</c:v>
                </c:pt>
                <c:pt idx="11">
                  <c:v>0.13910476653862811</c:v>
                </c:pt>
                <c:pt idx="12">
                  <c:v>0.11012460684308059</c:v>
                </c:pt>
                <c:pt idx="13">
                  <c:v>7.6240112429824966E-2</c:v>
                </c:pt>
                <c:pt idx="14">
                  <c:v>4.6288639689536601E-2</c:v>
                </c:pt>
                <c:pt idx="15">
                  <c:v>2.4687274501086185E-2</c:v>
                </c:pt>
                <c:pt idx="16">
                  <c:v>1.1572159922384129E-2</c:v>
                </c:pt>
                <c:pt idx="17">
                  <c:v>4.7650070268640578E-3</c:v>
                </c:pt>
                <c:pt idx="18">
                  <c:v>1.7206969819231345E-3</c:v>
                </c:pt>
                <c:pt idx="19">
                  <c:v>5.4337799429151625E-4</c:v>
                </c:pt>
                <c:pt idx="20">
                  <c:v>1.4942894843016658E-4</c:v>
                </c:pt>
                <c:pt idx="21">
                  <c:v>3.5578321054801645E-5</c:v>
                </c:pt>
                <c:pt idx="22">
                  <c:v>7.2773838521184951E-6</c:v>
                </c:pt>
                <c:pt idx="23">
                  <c:v>1.2656319742814842E-6</c:v>
                </c:pt>
                <c:pt idx="24">
                  <c:v>1.8457132958271594E-7</c:v>
                </c:pt>
                <c:pt idx="25">
                  <c:v>2.2148559549925845E-8</c:v>
                </c:pt>
                <c:pt idx="26">
                  <c:v>2.1296691874928719E-9</c:v>
                </c:pt>
                <c:pt idx="27">
                  <c:v>1.577532731476204E-10</c:v>
                </c:pt>
                <c:pt idx="28">
                  <c:v>8.4510682043368272E-12</c:v>
                </c:pt>
                <c:pt idx="29">
                  <c:v>2.914161449771308E-13</c:v>
                </c:pt>
                <c:pt idx="30">
                  <c:v>4.8569357496188591E-15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41888"/>
        <c:axId val="134374144"/>
      </c:barChart>
      <c:catAx>
        <c:axId val="13394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4374144"/>
        <c:crosses val="autoZero"/>
        <c:auto val="1"/>
        <c:lblAlgn val="ctr"/>
        <c:lblOffset val="100"/>
        <c:noMultiLvlLbl val="0"/>
      </c:catAx>
      <c:valAx>
        <c:axId val="1343741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r-HR"/>
                  <a:t>P(X)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394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Funkcija distribucije vjerojatnosti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'Lekcija 2 (2)'!$D$2:$D$22</c:f>
              <c:numCache>
                <c:formatCode>General</c:formatCode>
                <c:ptCount val="2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</c:numCache>
            </c:numRef>
          </c:xVal>
          <c:yVal>
            <c:numRef>
              <c:f>'Lekcija 2 (2)'!$F$2:$F$22</c:f>
              <c:numCache>
                <c:formatCode>General</c:formatCode>
                <c:ptCount val="21"/>
                <c:pt idx="0">
                  <c:v>2.1373669800862785E-3</c:v>
                </c:pt>
                <c:pt idx="1">
                  <c:v>5.0639952746953255E-3</c:v>
                </c:pt>
                <c:pt idx="2">
                  <c:v>1.1135489479616392E-2</c:v>
                </c:pt>
                <c:pt idx="3">
                  <c:v>2.2750131948179191E-2</c:v>
                </c:pt>
                <c:pt idx="4">
                  <c:v>4.3238132746832802E-2</c:v>
                </c:pt>
                <c:pt idx="5">
                  <c:v>7.6563725509834743E-2</c:v>
                </c:pt>
                <c:pt idx="6">
                  <c:v>0.1265489544735578</c:v>
                </c:pt>
                <c:pt idx="7">
                  <c:v>0.19568296915377595</c:v>
                </c:pt>
                <c:pt idx="8">
                  <c:v>0.28385458309867628</c:v>
                </c:pt>
                <c:pt idx="9">
                  <c:v>0.38754848109799234</c:v>
                </c:pt>
                <c:pt idx="10">
                  <c:v>0.5</c:v>
                </c:pt>
                <c:pt idx="11">
                  <c:v>0.61245151890200766</c:v>
                </c:pt>
                <c:pt idx="12">
                  <c:v>0.71614541690132372</c:v>
                </c:pt>
                <c:pt idx="13">
                  <c:v>0.80431703084622408</c:v>
                </c:pt>
                <c:pt idx="14">
                  <c:v>0.87345104552644215</c:v>
                </c:pt>
                <c:pt idx="15">
                  <c:v>0.9234362744901653</c:v>
                </c:pt>
                <c:pt idx="16">
                  <c:v>0.95676186725316725</c:v>
                </c:pt>
                <c:pt idx="17">
                  <c:v>0.97724986805182079</c:v>
                </c:pt>
                <c:pt idx="18">
                  <c:v>0.9888645105203836</c:v>
                </c:pt>
                <c:pt idx="19">
                  <c:v>0.99493600472530463</c:v>
                </c:pt>
                <c:pt idx="20">
                  <c:v>0.99786263301991374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22944"/>
        <c:axId val="151933312"/>
      </c:scatterChart>
      <c:valAx>
        <c:axId val="15192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933312"/>
        <c:crosses val="autoZero"/>
        <c:crossBetween val="midCat"/>
      </c:valAx>
      <c:valAx>
        <c:axId val="1519333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r-HR"/>
                  <a:t>F(x)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922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Funkcija gustoće vjerojatnosti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'Lekcija 2 (2)'!$D$2:$D$22</c:f>
              <c:numCache>
                <c:formatCode>General</c:formatCode>
                <c:ptCount val="2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</c:numCache>
            </c:numRef>
          </c:xVal>
          <c:yVal>
            <c:numRef>
              <c:f>'Lekcija 2 (2)'!$E$2:$E$22</c:f>
              <c:numCache>
                <c:formatCode>General</c:formatCode>
                <c:ptCount val="21"/>
                <c:pt idx="0">
                  <c:v>1.924028421494355E-3</c:v>
                </c:pt>
                <c:pt idx="1">
                  <c:v>4.1784122434091447E-3</c:v>
                </c:pt>
                <c:pt idx="2">
                  <c:v>8.3629302940459345E-3</c:v>
                </c:pt>
                <c:pt idx="3">
                  <c:v>1.5425990432339446E-2</c:v>
                </c:pt>
                <c:pt idx="4">
                  <c:v>2.6223763989745161E-2</c:v>
                </c:pt>
                <c:pt idx="5">
                  <c:v>4.1085103642533781E-2</c:v>
                </c:pt>
                <c:pt idx="6">
                  <c:v>5.9322730890057296E-2</c:v>
                </c:pt>
                <c:pt idx="7">
                  <c:v>7.894148158128593E-2</c:v>
                </c:pt>
                <c:pt idx="8">
                  <c:v>9.6813695930510729E-2</c:v>
                </c:pt>
                <c:pt idx="9">
                  <c:v>0.10942478855548919</c:v>
                </c:pt>
                <c:pt idx="10">
                  <c:v>0.11398350868612363</c:v>
                </c:pt>
                <c:pt idx="11">
                  <c:v>0.10942478855548919</c:v>
                </c:pt>
                <c:pt idx="12">
                  <c:v>9.6813695930510729E-2</c:v>
                </c:pt>
                <c:pt idx="13">
                  <c:v>7.894148158128593E-2</c:v>
                </c:pt>
                <c:pt idx="14">
                  <c:v>5.9322730890057296E-2</c:v>
                </c:pt>
                <c:pt idx="15">
                  <c:v>4.1085103642533781E-2</c:v>
                </c:pt>
                <c:pt idx="16">
                  <c:v>2.6223763989745161E-2</c:v>
                </c:pt>
                <c:pt idx="17">
                  <c:v>1.5425990432339446E-2</c:v>
                </c:pt>
                <c:pt idx="18">
                  <c:v>8.3629302940459345E-3</c:v>
                </c:pt>
                <c:pt idx="19">
                  <c:v>4.1784122434091447E-3</c:v>
                </c:pt>
                <c:pt idx="20">
                  <c:v>1.924028421494355E-3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14272"/>
        <c:axId val="151417600"/>
      </c:scatterChart>
      <c:valAx>
        <c:axId val="15141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417600"/>
        <c:crosses val="autoZero"/>
        <c:crossBetween val="midCat"/>
      </c:valAx>
      <c:valAx>
        <c:axId val="1514176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r-HR"/>
                  <a:t>f(x)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414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5</xdr:col>
      <xdr:colOff>257175</xdr:colOff>
      <xdr:row>38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24</xdr:row>
      <xdr:rowOff>0</xdr:rowOff>
    </xdr:from>
    <xdr:to>
      <xdr:col>13</xdr:col>
      <xdr:colOff>57150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13</xdr:col>
      <xdr:colOff>133350</xdr:colOff>
      <xdr:row>20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0</xdr:rowOff>
    </xdr:from>
    <xdr:to>
      <xdr:col>23</xdr:col>
      <xdr:colOff>304800</xdr:colOff>
      <xdr:row>22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8</xdr:row>
      <xdr:rowOff>0</xdr:rowOff>
    </xdr:from>
    <xdr:to>
      <xdr:col>15</xdr:col>
      <xdr:colOff>66675</xdr:colOff>
      <xdr:row>22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workbookViewId="0">
      <selection activeCell="G1" sqref="G1:O1"/>
    </sheetView>
  </sheetViews>
  <sheetFormatPr defaultRowHeight="15" x14ac:dyDescent="0.25"/>
  <cols>
    <col min="1" max="1" width="9.140625" style="2"/>
    <col min="2" max="2" width="9.140625" style="2" customWidth="1"/>
    <col min="3" max="3" width="12.7109375" style="2" customWidth="1"/>
    <col min="4" max="4" width="34.42578125" style="2" customWidth="1"/>
    <col min="5" max="5" width="17.5703125" style="2" customWidth="1"/>
    <col min="6" max="6" width="18.28515625" style="2" customWidth="1"/>
    <col min="7" max="7" width="9.140625" style="2"/>
    <col min="8" max="8" width="12.85546875" style="2" bestFit="1" customWidth="1"/>
    <col min="9" max="16384" width="9.140625" style="2"/>
  </cols>
  <sheetData>
    <row r="1" spans="1:15" x14ac:dyDescent="0.25">
      <c r="A1" s="1" t="s">
        <v>0</v>
      </c>
      <c r="D1" s="3" t="s">
        <v>1</v>
      </c>
      <c r="E1" s="3" t="s">
        <v>2</v>
      </c>
      <c r="G1" s="47" t="s">
        <v>20</v>
      </c>
      <c r="H1" s="48"/>
      <c r="I1" s="48"/>
      <c r="J1" s="48"/>
      <c r="K1" s="48"/>
      <c r="L1" s="48"/>
      <c r="M1" s="48"/>
      <c r="N1" s="48"/>
      <c r="O1" s="49"/>
    </row>
    <row r="2" spans="1:15" x14ac:dyDescent="0.25">
      <c r="A2" s="4">
        <v>1.03</v>
      </c>
      <c r="D2" s="4" t="s">
        <v>8</v>
      </c>
      <c r="E2" s="5">
        <f>COUNT(A:A)</f>
        <v>150</v>
      </c>
      <c r="G2" s="50" t="s">
        <v>21</v>
      </c>
      <c r="H2" s="51"/>
      <c r="I2" s="51"/>
      <c r="J2" s="51"/>
      <c r="K2" s="51"/>
      <c r="L2" s="51"/>
      <c r="M2" s="51"/>
      <c r="N2" s="51"/>
      <c r="O2" s="52"/>
    </row>
    <row r="3" spans="1:15" x14ac:dyDescent="0.25">
      <c r="A3" s="6">
        <v>17.03</v>
      </c>
      <c r="D3" s="7" t="s">
        <v>10</v>
      </c>
      <c r="E3" s="8">
        <f>AVERAGE(A:A)</f>
        <v>10.869999999999996</v>
      </c>
      <c r="G3" s="50" t="s">
        <v>22</v>
      </c>
      <c r="H3" s="51"/>
      <c r="I3" s="51"/>
      <c r="J3" s="51"/>
      <c r="K3" s="51"/>
      <c r="L3" s="51"/>
      <c r="M3" s="51"/>
      <c r="N3" s="51"/>
      <c r="O3" s="52"/>
    </row>
    <row r="4" spans="1:15" x14ac:dyDescent="0.25">
      <c r="A4" s="6">
        <v>25.43</v>
      </c>
      <c r="D4" s="9" t="s">
        <v>18</v>
      </c>
      <c r="E4" s="8">
        <f>VARP(A:A)</f>
        <v>299.69150933333322</v>
      </c>
      <c r="G4" s="53" t="s">
        <v>23</v>
      </c>
      <c r="H4" s="54"/>
      <c r="I4" s="54"/>
      <c r="J4" s="54"/>
      <c r="K4" s="54"/>
      <c r="L4" s="54"/>
      <c r="M4" s="54"/>
      <c r="N4" s="54"/>
      <c r="O4" s="55"/>
    </row>
    <row r="5" spans="1:15" x14ac:dyDescent="0.25">
      <c r="A5" s="6">
        <v>7.21</v>
      </c>
      <c r="D5" s="9" t="s">
        <v>19</v>
      </c>
      <c r="E5" s="8">
        <f>STDEVP(A:A)</f>
        <v>17.311600426688841</v>
      </c>
    </row>
    <row r="6" spans="1:15" x14ac:dyDescent="0.25">
      <c r="A6" s="6">
        <v>35.42</v>
      </c>
      <c r="D6" s="6" t="s">
        <v>9</v>
      </c>
      <c r="E6" s="8" t="e">
        <f>MODE(A:A)</f>
        <v>#N/A</v>
      </c>
    </row>
    <row r="7" spans="1:15" x14ac:dyDescent="0.25">
      <c r="A7" s="6">
        <v>23.46</v>
      </c>
      <c r="C7" s="10"/>
      <c r="D7" s="4" t="s">
        <v>3</v>
      </c>
      <c r="E7" s="5">
        <f>PERCENTILE(A:A,0%)</f>
        <v>-19.739999999999998</v>
      </c>
      <c r="F7" s="2">
        <f>MIN(A:A)</f>
        <v>-19.739999999999998</v>
      </c>
    </row>
    <row r="8" spans="1:15" x14ac:dyDescent="0.25">
      <c r="A8" s="6">
        <v>-3.61</v>
      </c>
      <c r="C8" s="11" t="s">
        <v>16</v>
      </c>
      <c r="D8" s="7" t="s">
        <v>5</v>
      </c>
      <c r="E8" s="8">
        <f>PERCENTILE(A:A,25%)</f>
        <v>-2.6750000000000003</v>
      </c>
      <c r="F8" s="2">
        <f>QUARTILE(A:A,1)</f>
        <v>-2.6750000000000003</v>
      </c>
    </row>
    <row r="9" spans="1:15" x14ac:dyDescent="0.25">
      <c r="A9" s="6">
        <v>-1.1499999999999999</v>
      </c>
      <c r="C9" s="11" t="s">
        <v>17</v>
      </c>
      <c r="D9" s="7" t="s">
        <v>4</v>
      </c>
      <c r="E9" s="8">
        <f>PERCENTILE(A:A,50%)</f>
        <v>10.23</v>
      </c>
      <c r="F9" s="2">
        <f>MEDIAN(A:A)</f>
        <v>10.23</v>
      </c>
    </row>
    <row r="10" spans="1:15" x14ac:dyDescent="0.25">
      <c r="A10" s="6">
        <v>10.31</v>
      </c>
      <c r="C10" s="11" t="s">
        <v>15</v>
      </c>
      <c r="D10" s="7" t="s">
        <v>6</v>
      </c>
      <c r="E10" s="8">
        <f>PERCENTILE(A:A,75%)</f>
        <v>26.645</v>
      </c>
      <c r="F10" s="2">
        <f>QUARTILE(A:A,3)</f>
        <v>26.645</v>
      </c>
    </row>
    <row r="11" spans="1:15" x14ac:dyDescent="0.25">
      <c r="A11" s="6">
        <v>18.149999999999999</v>
      </c>
      <c r="C11" s="12"/>
      <c r="D11" s="13" t="s">
        <v>7</v>
      </c>
      <c r="E11" s="14">
        <f>PERCENTILE(A:A,100%)</f>
        <v>39.39</v>
      </c>
      <c r="F11" s="2">
        <f>MAX(A:A)</f>
        <v>39.39</v>
      </c>
    </row>
    <row r="12" spans="1:15" x14ac:dyDescent="0.25">
      <c r="A12" s="6">
        <v>8.1999999999999993</v>
      </c>
      <c r="H12" s="22" t="s">
        <v>44</v>
      </c>
      <c r="I12" s="2">
        <f>E11-E7</f>
        <v>59.129999999999995</v>
      </c>
    </row>
    <row r="13" spans="1:15" x14ac:dyDescent="0.25">
      <c r="A13" s="6">
        <v>-8.7899999999999991</v>
      </c>
      <c r="H13" s="22" t="s">
        <v>45</v>
      </c>
      <c r="I13" s="2">
        <f>7</f>
        <v>7</v>
      </c>
    </row>
    <row r="14" spans="1:15" x14ac:dyDescent="0.25">
      <c r="A14" s="6">
        <v>14.23</v>
      </c>
      <c r="H14" s="22" t="s">
        <v>46</v>
      </c>
      <c r="I14" s="24">
        <f>I12/I13</f>
        <v>8.4471428571428557</v>
      </c>
    </row>
    <row r="15" spans="1:15" x14ac:dyDescent="0.25">
      <c r="A15" s="6">
        <v>18.850000000000001</v>
      </c>
      <c r="C15" s="3" t="s">
        <v>11</v>
      </c>
      <c r="D15" s="3" t="s">
        <v>12</v>
      </c>
      <c r="E15" s="3" t="s">
        <v>13</v>
      </c>
      <c r="F15" s="3" t="s">
        <v>14</v>
      </c>
    </row>
    <row r="16" spans="1:15" x14ac:dyDescent="0.25">
      <c r="A16" s="6">
        <v>4.4400000000000004</v>
      </c>
      <c r="C16" s="2">
        <v>1</v>
      </c>
      <c r="D16" s="24">
        <f>E7+I14</f>
        <v>-11.292857142857143</v>
      </c>
      <c r="E16" s="2">
        <f t="array" ref="E16:E22">FREQUENCY(A:A,D16:D22)</f>
        <v>21</v>
      </c>
      <c r="F16" s="23">
        <f>E16/$E$2</f>
        <v>0.14000000000000001</v>
      </c>
    </row>
    <row r="17" spans="1:6" x14ac:dyDescent="0.25">
      <c r="A17" s="6">
        <v>-18.66</v>
      </c>
      <c r="C17" s="2">
        <v>2</v>
      </c>
      <c r="D17" s="24">
        <f>D16+$I$14</f>
        <v>-2.845714285714287</v>
      </c>
      <c r="E17" s="2">
        <v>16</v>
      </c>
      <c r="F17" s="23">
        <f t="shared" ref="F17:F22" si="0">E17/$E$2</f>
        <v>0.10666666666666667</v>
      </c>
    </row>
    <row r="18" spans="1:6" x14ac:dyDescent="0.25">
      <c r="A18" s="6">
        <v>30.67</v>
      </c>
      <c r="C18" s="2">
        <v>3</v>
      </c>
      <c r="D18" s="24">
        <f t="shared" ref="D18:D22" si="1">D17+$I$14</f>
        <v>5.6014285714285688</v>
      </c>
      <c r="E18" s="2">
        <v>23</v>
      </c>
      <c r="F18" s="23">
        <f t="shared" si="0"/>
        <v>0.15333333333333332</v>
      </c>
    </row>
    <row r="19" spans="1:6" x14ac:dyDescent="0.25">
      <c r="A19" s="6">
        <v>36.840000000000003</v>
      </c>
      <c r="C19" s="2">
        <v>4</v>
      </c>
      <c r="D19" s="24">
        <f t="shared" si="1"/>
        <v>14.048571428571424</v>
      </c>
      <c r="E19" s="2">
        <v>21</v>
      </c>
      <c r="F19" s="23">
        <f t="shared" si="0"/>
        <v>0.14000000000000001</v>
      </c>
    </row>
    <row r="20" spans="1:6" x14ac:dyDescent="0.25">
      <c r="A20" s="6">
        <v>-3.02</v>
      </c>
      <c r="C20" s="2">
        <v>5</v>
      </c>
      <c r="D20" s="24">
        <f t="shared" si="1"/>
        <v>22.495714285714278</v>
      </c>
      <c r="E20" s="2">
        <v>22</v>
      </c>
      <c r="F20" s="23">
        <f t="shared" si="0"/>
        <v>0.14666666666666667</v>
      </c>
    </row>
    <row r="21" spans="1:6" x14ac:dyDescent="0.25">
      <c r="A21" s="6">
        <v>-11.77</v>
      </c>
      <c r="C21" s="2">
        <v>6</v>
      </c>
      <c r="D21" s="24">
        <f t="shared" si="1"/>
        <v>30.942857142857136</v>
      </c>
      <c r="E21" s="2">
        <v>24</v>
      </c>
      <c r="F21" s="23">
        <f t="shared" si="0"/>
        <v>0.16</v>
      </c>
    </row>
    <row r="22" spans="1:6" x14ac:dyDescent="0.25">
      <c r="A22" s="6">
        <v>3.07</v>
      </c>
      <c r="C22" s="2">
        <v>7</v>
      </c>
      <c r="D22" s="24">
        <f t="shared" si="1"/>
        <v>39.389999999999993</v>
      </c>
      <c r="E22" s="2">
        <v>22</v>
      </c>
      <c r="F22" s="23">
        <f t="shared" si="0"/>
        <v>0.14666666666666667</v>
      </c>
    </row>
    <row r="23" spans="1:6" x14ac:dyDescent="0.25">
      <c r="A23" s="6">
        <v>9.23</v>
      </c>
    </row>
    <row r="24" spans="1:6" x14ac:dyDescent="0.25">
      <c r="A24" s="6">
        <v>35.14</v>
      </c>
    </row>
    <row r="25" spans="1:6" x14ac:dyDescent="0.25">
      <c r="A25" s="6">
        <v>38.78</v>
      </c>
    </row>
    <row r="26" spans="1:6" x14ac:dyDescent="0.25">
      <c r="A26" s="6">
        <v>6.82</v>
      </c>
    </row>
    <row r="27" spans="1:6" x14ac:dyDescent="0.25">
      <c r="A27" s="6">
        <v>14.07</v>
      </c>
    </row>
    <row r="28" spans="1:6" x14ac:dyDescent="0.25">
      <c r="A28" s="6">
        <v>6.85</v>
      </c>
    </row>
    <row r="29" spans="1:6" x14ac:dyDescent="0.25">
      <c r="A29" s="6">
        <v>5.0599999999999996</v>
      </c>
    </row>
    <row r="30" spans="1:6" x14ac:dyDescent="0.25">
      <c r="A30" s="6">
        <v>-2.36</v>
      </c>
    </row>
    <row r="31" spans="1:6" x14ac:dyDescent="0.25">
      <c r="A31" s="6">
        <v>-6.59</v>
      </c>
    </row>
    <row r="32" spans="1:6" x14ac:dyDescent="0.25">
      <c r="A32" s="6">
        <v>-11.45</v>
      </c>
    </row>
    <row r="33" spans="1:1" x14ac:dyDescent="0.25">
      <c r="A33" s="6">
        <v>-3.47</v>
      </c>
    </row>
    <row r="34" spans="1:1" x14ac:dyDescent="0.25">
      <c r="A34" s="6">
        <v>-7</v>
      </c>
    </row>
    <row r="35" spans="1:1" x14ac:dyDescent="0.25">
      <c r="A35" s="6">
        <v>10.53</v>
      </c>
    </row>
    <row r="36" spans="1:1" x14ac:dyDescent="0.25">
      <c r="A36" s="6">
        <v>32.119999999999997</v>
      </c>
    </row>
    <row r="37" spans="1:1" x14ac:dyDescent="0.25">
      <c r="A37" s="6">
        <v>37.1</v>
      </c>
    </row>
    <row r="38" spans="1:1" x14ac:dyDescent="0.25">
      <c r="A38" s="6">
        <v>27.96</v>
      </c>
    </row>
    <row r="39" spans="1:1" x14ac:dyDescent="0.25">
      <c r="A39" s="6">
        <v>29.38</v>
      </c>
    </row>
    <row r="40" spans="1:1" x14ac:dyDescent="0.25">
      <c r="A40" s="6">
        <v>2.82</v>
      </c>
    </row>
    <row r="41" spans="1:1" x14ac:dyDescent="0.25">
      <c r="A41" s="6">
        <v>2.54</v>
      </c>
    </row>
    <row r="42" spans="1:1" x14ac:dyDescent="0.25">
      <c r="A42" s="6">
        <v>36.85</v>
      </c>
    </row>
    <row r="43" spans="1:1" x14ac:dyDescent="0.25">
      <c r="A43" s="6">
        <v>28.45</v>
      </c>
    </row>
    <row r="44" spans="1:1" x14ac:dyDescent="0.25">
      <c r="A44" s="6">
        <v>31.12</v>
      </c>
    </row>
    <row r="45" spans="1:1" x14ac:dyDescent="0.25">
      <c r="A45" s="6">
        <v>-16.07</v>
      </c>
    </row>
    <row r="46" spans="1:1" x14ac:dyDescent="0.25">
      <c r="A46" s="6">
        <v>-6.66</v>
      </c>
    </row>
    <row r="47" spans="1:1" x14ac:dyDescent="0.25">
      <c r="A47" s="6">
        <v>-19.350000000000001</v>
      </c>
    </row>
    <row r="48" spans="1:1" x14ac:dyDescent="0.25">
      <c r="A48" s="6">
        <v>31.15</v>
      </c>
    </row>
    <row r="49" spans="1:1" x14ac:dyDescent="0.25">
      <c r="A49" s="6">
        <v>18.399999999999999</v>
      </c>
    </row>
    <row r="50" spans="1:1" x14ac:dyDescent="0.25">
      <c r="A50" s="6">
        <v>10.45</v>
      </c>
    </row>
    <row r="51" spans="1:1" x14ac:dyDescent="0.25">
      <c r="A51" s="6">
        <v>18.07</v>
      </c>
    </row>
    <row r="52" spans="1:1" x14ac:dyDescent="0.25">
      <c r="A52" s="6">
        <v>-16.89</v>
      </c>
    </row>
    <row r="53" spans="1:1" x14ac:dyDescent="0.25">
      <c r="A53" s="6">
        <v>24.18</v>
      </c>
    </row>
    <row r="54" spans="1:1" x14ac:dyDescent="0.25">
      <c r="A54" s="6">
        <v>29.24</v>
      </c>
    </row>
    <row r="55" spans="1:1" x14ac:dyDescent="0.25">
      <c r="A55" s="6">
        <v>-15.14</v>
      </c>
    </row>
    <row r="56" spans="1:1" x14ac:dyDescent="0.25">
      <c r="A56" s="6">
        <v>28.72</v>
      </c>
    </row>
    <row r="57" spans="1:1" x14ac:dyDescent="0.25">
      <c r="A57" s="6">
        <v>-17.3</v>
      </c>
    </row>
    <row r="58" spans="1:1" x14ac:dyDescent="0.25">
      <c r="A58" s="6">
        <v>9.51</v>
      </c>
    </row>
    <row r="59" spans="1:1" x14ac:dyDescent="0.25">
      <c r="A59" s="6">
        <v>-7.17</v>
      </c>
    </row>
    <row r="60" spans="1:1" x14ac:dyDescent="0.25">
      <c r="A60" s="6">
        <v>23.8</v>
      </c>
    </row>
    <row r="61" spans="1:1" x14ac:dyDescent="0.25">
      <c r="A61" s="6">
        <v>11.6</v>
      </c>
    </row>
    <row r="62" spans="1:1" x14ac:dyDescent="0.25">
      <c r="A62" s="6">
        <v>1.8</v>
      </c>
    </row>
    <row r="63" spans="1:1" x14ac:dyDescent="0.25">
      <c r="A63" s="6">
        <v>20.99</v>
      </c>
    </row>
    <row r="64" spans="1:1" x14ac:dyDescent="0.25">
      <c r="A64" s="6">
        <v>-11.36</v>
      </c>
    </row>
    <row r="65" spans="1:1" x14ac:dyDescent="0.25">
      <c r="A65" s="6">
        <v>-9.2899999999999991</v>
      </c>
    </row>
    <row r="66" spans="1:1" x14ac:dyDescent="0.25">
      <c r="A66" s="6">
        <v>6.36</v>
      </c>
    </row>
    <row r="67" spans="1:1" x14ac:dyDescent="0.25">
      <c r="A67" s="6">
        <v>-14.74</v>
      </c>
    </row>
    <row r="68" spans="1:1" x14ac:dyDescent="0.25">
      <c r="A68" s="6">
        <v>-8.52</v>
      </c>
    </row>
    <row r="69" spans="1:1" x14ac:dyDescent="0.25">
      <c r="A69" s="6">
        <v>19.62</v>
      </c>
    </row>
    <row r="70" spans="1:1" x14ac:dyDescent="0.25">
      <c r="A70" s="6">
        <v>3.02</v>
      </c>
    </row>
    <row r="71" spans="1:1" x14ac:dyDescent="0.25">
      <c r="A71" s="6">
        <v>39.39</v>
      </c>
    </row>
    <row r="72" spans="1:1" x14ac:dyDescent="0.25">
      <c r="A72" s="6">
        <v>16.96</v>
      </c>
    </row>
    <row r="73" spans="1:1" x14ac:dyDescent="0.25">
      <c r="A73" s="6">
        <v>-16.989999999999998</v>
      </c>
    </row>
    <row r="74" spans="1:1" x14ac:dyDescent="0.25">
      <c r="A74" s="6">
        <v>19.97</v>
      </c>
    </row>
    <row r="75" spans="1:1" x14ac:dyDescent="0.25">
      <c r="A75" s="6">
        <v>-18.13</v>
      </c>
    </row>
    <row r="76" spans="1:1" x14ac:dyDescent="0.25">
      <c r="A76" s="6">
        <v>-7.3</v>
      </c>
    </row>
    <row r="77" spans="1:1" x14ac:dyDescent="0.25">
      <c r="A77" s="6">
        <v>8.48</v>
      </c>
    </row>
    <row r="78" spans="1:1" x14ac:dyDescent="0.25">
      <c r="A78" s="6">
        <v>-10.050000000000001</v>
      </c>
    </row>
    <row r="79" spans="1:1" x14ac:dyDescent="0.25">
      <c r="A79" s="6">
        <v>9.15</v>
      </c>
    </row>
    <row r="80" spans="1:1" x14ac:dyDescent="0.25">
      <c r="A80" s="6">
        <v>36.14</v>
      </c>
    </row>
    <row r="81" spans="1:1" x14ac:dyDescent="0.25">
      <c r="A81" s="6">
        <v>17.54</v>
      </c>
    </row>
    <row r="82" spans="1:1" x14ac:dyDescent="0.25">
      <c r="A82" s="6">
        <v>38.450000000000003</v>
      </c>
    </row>
    <row r="83" spans="1:1" x14ac:dyDescent="0.25">
      <c r="A83" s="6">
        <v>-16.13</v>
      </c>
    </row>
    <row r="84" spans="1:1" x14ac:dyDescent="0.25">
      <c r="A84" s="6">
        <v>20.21</v>
      </c>
    </row>
    <row r="85" spans="1:1" x14ac:dyDescent="0.25">
      <c r="A85" s="6">
        <v>3.28</v>
      </c>
    </row>
    <row r="86" spans="1:1" x14ac:dyDescent="0.25">
      <c r="A86" s="6">
        <v>35.130000000000003</v>
      </c>
    </row>
    <row r="87" spans="1:1" x14ac:dyDescent="0.25">
      <c r="A87" s="6">
        <v>-19.23</v>
      </c>
    </row>
    <row r="88" spans="1:1" x14ac:dyDescent="0.25">
      <c r="A88" s="6">
        <v>37.200000000000003</v>
      </c>
    </row>
    <row r="89" spans="1:1" x14ac:dyDescent="0.25">
      <c r="A89" s="6">
        <v>19.86</v>
      </c>
    </row>
    <row r="90" spans="1:1" x14ac:dyDescent="0.25">
      <c r="A90" s="6">
        <v>23.41</v>
      </c>
    </row>
    <row r="91" spans="1:1" x14ac:dyDescent="0.25">
      <c r="A91" s="6">
        <v>35.1</v>
      </c>
    </row>
    <row r="92" spans="1:1" x14ac:dyDescent="0.25">
      <c r="A92" s="6">
        <v>8</v>
      </c>
    </row>
    <row r="93" spans="1:1" x14ac:dyDescent="0.25">
      <c r="A93" s="6">
        <v>17.920000000000002</v>
      </c>
    </row>
    <row r="94" spans="1:1" x14ac:dyDescent="0.25">
      <c r="A94" s="6">
        <v>28.68</v>
      </c>
    </row>
    <row r="95" spans="1:1" x14ac:dyDescent="0.25">
      <c r="A95" s="6">
        <v>17.739999999999998</v>
      </c>
    </row>
    <row r="96" spans="1:1" x14ac:dyDescent="0.25">
      <c r="A96" s="6">
        <v>-15.94</v>
      </c>
    </row>
    <row r="97" spans="1:1" x14ac:dyDescent="0.25">
      <c r="A97" s="6">
        <v>27.91</v>
      </c>
    </row>
    <row r="98" spans="1:1" x14ac:dyDescent="0.25">
      <c r="A98" s="6">
        <v>-6.23</v>
      </c>
    </row>
    <row r="99" spans="1:1" x14ac:dyDescent="0.25">
      <c r="A99" s="6">
        <v>33.49</v>
      </c>
    </row>
    <row r="100" spans="1:1" x14ac:dyDescent="0.25">
      <c r="A100" s="6">
        <v>27.63</v>
      </c>
    </row>
    <row r="101" spans="1:1" x14ac:dyDescent="0.25">
      <c r="A101" s="6">
        <v>-2.68</v>
      </c>
    </row>
    <row r="102" spans="1:1" x14ac:dyDescent="0.25">
      <c r="A102" s="6">
        <v>34.869999999999997</v>
      </c>
    </row>
    <row r="103" spans="1:1" x14ac:dyDescent="0.25">
      <c r="A103" s="6">
        <v>-17.95</v>
      </c>
    </row>
    <row r="104" spans="1:1" x14ac:dyDescent="0.25">
      <c r="A104" s="6">
        <v>37.99</v>
      </c>
    </row>
    <row r="105" spans="1:1" x14ac:dyDescent="0.25">
      <c r="A105" s="6">
        <v>33.770000000000003</v>
      </c>
    </row>
    <row r="106" spans="1:1" x14ac:dyDescent="0.25">
      <c r="A106" s="6">
        <v>28.19</v>
      </c>
    </row>
    <row r="107" spans="1:1" x14ac:dyDescent="0.25">
      <c r="A107" s="6">
        <v>13.64</v>
      </c>
    </row>
    <row r="108" spans="1:1" x14ac:dyDescent="0.25">
      <c r="A108" s="6">
        <v>-2</v>
      </c>
    </row>
    <row r="109" spans="1:1" x14ac:dyDescent="0.25">
      <c r="A109" s="6">
        <v>-11.66</v>
      </c>
    </row>
    <row r="110" spans="1:1" x14ac:dyDescent="0.25">
      <c r="A110" s="6">
        <v>-19.739999999999998</v>
      </c>
    </row>
    <row r="111" spans="1:1" x14ac:dyDescent="0.25">
      <c r="A111" s="6">
        <v>27.03</v>
      </c>
    </row>
    <row r="112" spans="1:1" x14ac:dyDescent="0.25">
      <c r="A112" s="6">
        <v>26.89</v>
      </c>
    </row>
    <row r="113" spans="1:1" x14ac:dyDescent="0.25">
      <c r="A113" s="6">
        <v>-2.66</v>
      </c>
    </row>
    <row r="114" spans="1:1" x14ac:dyDescent="0.25">
      <c r="A114" s="6">
        <v>25.91</v>
      </c>
    </row>
    <row r="115" spans="1:1" x14ac:dyDescent="0.25">
      <c r="A115" s="6">
        <v>-0.61</v>
      </c>
    </row>
    <row r="116" spans="1:1" x14ac:dyDescent="0.25">
      <c r="A116" s="6">
        <v>14.85</v>
      </c>
    </row>
    <row r="117" spans="1:1" x14ac:dyDescent="0.25">
      <c r="A117" s="6">
        <v>9.7200000000000006</v>
      </c>
    </row>
    <row r="118" spans="1:1" x14ac:dyDescent="0.25">
      <c r="A118" s="6">
        <v>30.1</v>
      </c>
    </row>
    <row r="119" spans="1:1" x14ac:dyDescent="0.25">
      <c r="A119" s="6">
        <v>-13.14</v>
      </c>
    </row>
    <row r="120" spans="1:1" x14ac:dyDescent="0.25">
      <c r="A120" s="6">
        <v>16.07</v>
      </c>
    </row>
    <row r="121" spans="1:1" x14ac:dyDescent="0.25">
      <c r="A121" s="6">
        <v>19.34</v>
      </c>
    </row>
    <row r="122" spans="1:1" x14ac:dyDescent="0.25">
      <c r="A122" s="6">
        <v>-10.08</v>
      </c>
    </row>
    <row r="123" spans="1:1" x14ac:dyDescent="0.25">
      <c r="A123" s="6">
        <v>22.53</v>
      </c>
    </row>
    <row r="124" spans="1:1" x14ac:dyDescent="0.25">
      <c r="A124" s="6">
        <v>12.85</v>
      </c>
    </row>
    <row r="125" spans="1:1" x14ac:dyDescent="0.25">
      <c r="A125" s="6">
        <v>2.81</v>
      </c>
    </row>
    <row r="126" spans="1:1" x14ac:dyDescent="0.25">
      <c r="A126" s="6">
        <v>7.26</v>
      </c>
    </row>
    <row r="127" spans="1:1" x14ac:dyDescent="0.25">
      <c r="A127" s="6">
        <v>35.99</v>
      </c>
    </row>
    <row r="128" spans="1:1" x14ac:dyDescent="0.25">
      <c r="A128" s="6">
        <v>17.809999999999999</v>
      </c>
    </row>
    <row r="129" spans="1:1" x14ac:dyDescent="0.25">
      <c r="A129" s="6">
        <v>-5.49</v>
      </c>
    </row>
    <row r="130" spans="1:1" x14ac:dyDescent="0.25">
      <c r="A130" s="6">
        <v>37.61</v>
      </c>
    </row>
    <row r="131" spans="1:1" x14ac:dyDescent="0.25">
      <c r="A131" s="6">
        <v>1.6</v>
      </c>
    </row>
    <row r="132" spans="1:1" x14ac:dyDescent="0.25">
      <c r="A132" s="6">
        <v>25.38</v>
      </c>
    </row>
    <row r="133" spans="1:1" x14ac:dyDescent="0.25">
      <c r="A133" s="6">
        <v>36.36</v>
      </c>
    </row>
    <row r="134" spans="1:1" x14ac:dyDescent="0.25">
      <c r="A134" s="6">
        <v>-3.64</v>
      </c>
    </row>
    <row r="135" spans="1:1" x14ac:dyDescent="0.25">
      <c r="A135" s="6">
        <v>-19.43</v>
      </c>
    </row>
    <row r="136" spans="1:1" x14ac:dyDescent="0.25">
      <c r="A136" s="6">
        <v>24.8</v>
      </c>
    </row>
    <row r="137" spans="1:1" x14ac:dyDescent="0.25">
      <c r="A137" s="6">
        <v>35.630000000000003</v>
      </c>
    </row>
    <row r="138" spans="1:1" x14ac:dyDescent="0.25">
      <c r="A138" s="6">
        <v>10.15</v>
      </c>
    </row>
    <row r="139" spans="1:1" x14ac:dyDescent="0.25">
      <c r="A139" s="6">
        <v>-2.4500000000000002</v>
      </c>
    </row>
    <row r="140" spans="1:1" x14ac:dyDescent="0.25">
      <c r="A140" s="6">
        <v>28.71</v>
      </c>
    </row>
    <row r="141" spans="1:1" x14ac:dyDescent="0.25">
      <c r="A141" s="6">
        <v>27.34</v>
      </c>
    </row>
    <row r="142" spans="1:1" x14ac:dyDescent="0.25">
      <c r="A142" s="6">
        <v>-1.74</v>
      </c>
    </row>
    <row r="143" spans="1:1" x14ac:dyDescent="0.25">
      <c r="A143" s="6">
        <v>-0.21</v>
      </c>
    </row>
    <row r="144" spans="1:1" x14ac:dyDescent="0.25">
      <c r="A144" s="6">
        <v>20.51</v>
      </c>
    </row>
    <row r="145" spans="1:1" x14ac:dyDescent="0.25">
      <c r="A145" s="6">
        <v>-0.87</v>
      </c>
    </row>
    <row r="146" spans="1:1" x14ac:dyDescent="0.25">
      <c r="A146" s="6">
        <v>-2.0499999999999998</v>
      </c>
    </row>
    <row r="147" spans="1:1" x14ac:dyDescent="0.25">
      <c r="A147" s="6">
        <v>5.05</v>
      </c>
    </row>
    <row r="148" spans="1:1" x14ac:dyDescent="0.25">
      <c r="A148" s="6">
        <v>-17.48</v>
      </c>
    </row>
    <row r="149" spans="1:1" x14ac:dyDescent="0.25">
      <c r="A149" s="6">
        <v>10.14</v>
      </c>
    </row>
    <row r="150" spans="1:1" x14ac:dyDescent="0.25">
      <c r="A150" s="6">
        <v>6.43</v>
      </c>
    </row>
    <row r="151" spans="1:1" x14ac:dyDescent="0.25">
      <c r="A151" s="15">
        <v>19.7</v>
      </c>
    </row>
  </sheetData>
  <mergeCells count="4">
    <mergeCell ref="G1:O1"/>
    <mergeCell ref="G2:O2"/>
    <mergeCell ref="G3:O3"/>
    <mergeCell ref="G4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sqref="A1:O1"/>
    </sheetView>
  </sheetViews>
  <sheetFormatPr defaultRowHeight="15" x14ac:dyDescent="0.25"/>
  <cols>
    <col min="5" max="5" width="9.140625" customWidth="1"/>
    <col min="7" max="7" width="11.7109375" bestFit="1" customWidth="1"/>
    <col min="8" max="9" width="9.140625" customWidth="1"/>
  </cols>
  <sheetData>
    <row r="1" spans="1:15" x14ac:dyDescent="0.25">
      <c r="A1" s="56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5" x14ac:dyDescent="0.25">
      <c r="A2" s="59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5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15" x14ac:dyDescent="0.25">
      <c r="A4" s="59" t="s">
        <v>27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1:15" x14ac:dyDescent="0.25">
      <c r="A5" s="62" t="s">
        <v>28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</row>
    <row r="7" spans="1:15" x14ac:dyDescent="0.25">
      <c r="A7" s="29" t="s">
        <v>47</v>
      </c>
      <c r="B7" s="45">
        <v>30</v>
      </c>
      <c r="D7" s="27" t="s">
        <v>49</v>
      </c>
      <c r="E7" s="28" t="s">
        <v>50</v>
      </c>
    </row>
    <row r="8" spans="1:15" x14ac:dyDescent="0.25">
      <c r="A8" s="29" t="s">
        <v>48</v>
      </c>
      <c r="B8" s="45">
        <f>2/6</f>
        <v>0.33333333333333331</v>
      </c>
      <c r="D8" s="26">
        <v>0</v>
      </c>
      <c r="E8">
        <f>BINOMDIST(D8,$B$7,$B$8,FALSE)</f>
        <v>5.2150950508465746E-6</v>
      </c>
    </row>
    <row r="9" spans="1:15" x14ac:dyDescent="0.25">
      <c r="D9" s="26">
        <v>1</v>
      </c>
      <c r="E9">
        <f t="shared" ref="E9:E38" si="0">BINOMDIST(D9,$B$7,$B$8,FALSE)</f>
        <v>7.8226425762698405E-5</v>
      </c>
    </row>
    <row r="10" spans="1:15" x14ac:dyDescent="0.25">
      <c r="D10" s="26">
        <v>2</v>
      </c>
      <c r="E10">
        <f t="shared" si="0"/>
        <v>5.6714158677956565E-4</v>
      </c>
    </row>
    <row r="11" spans="1:15" x14ac:dyDescent="0.25">
      <c r="D11" s="26">
        <v>3</v>
      </c>
      <c r="E11">
        <f t="shared" si="0"/>
        <v>2.6466607383046356E-3</v>
      </c>
    </row>
    <row r="12" spans="1:15" x14ac:dyDescent="0.25">
      <c r="D12" s="26">
        <v>4</v>
      </c>
      <c r="E12">
        <f t="shared" si="0"/>
        <v>8.9324799917781285E-3</v>
      </c>
    </row>
    <row r="13" spans="1:15" x14ac:dyDescent="0.25">
      <c r="D13" s="26">
        <v>5</v>
      </c>
      <c r="E13">
        <f t="shared" si="0"/>
        <v>2.3224447978623153E-2</v>
      </c>
    </row>
    <row r="14" spans="1:15" x14ac:dyDescent="0.25">
      <c r="D14" s="26">
        <v>6</v>
      </c>
      <c r="E14">
        <f t="shared" si="0"/>
        <v>4.8384266622131585E-2</v>
      </c>
    </row>
    <row r="15" spans="1:15" x14ac:dyDescent="0.25">
      <c r="D15" s="26">
        <v>7</v>
      </c>
      <c r="E15">
        <f t="shared" si="0"/>
        <v>8.2944457066511254E-2</v>
      </c>
    </row>
    <row r="16" spans="1:15" x14ac:dyDescent="0.25">
      <c r="D16" s="26">
        <v>8</v>
      </c>
      <c r="E16">
        <f t="shared" si="0"/>
        <v>0.11923265703310985</v>
      </c>
    </row>
    <row r="17" spans="4:9" x14ac:dyDescent="0.25">
      <c r="D17" s="26">
        <v>9</v>
      </c>
      <c r="E17">
        <f t="shared" si="0"/>
        <v>0.14572880304046762</v>
      </c>
    </row>
    <row r="18" spans="4:9" x14ac:dyDescent="0.25">
      <c r="D18" s="26">
        <v>10</v>
      </c>
      <c r="E18">
        <f t="shared" si="0"/>
        <v>0.15301524319249096</v>
      </c>
    </row>
    <row r="19" spans="4:9" x14ac:dyDescent="0.25">
      <c r="D19" s="26">
        <v>11</v>
      </c>
      <c r="E19">
        <f t="shared" si="0"/>
        <v>0.13910476653862811</v>
      </c>
    </row>
    <row r="20" spans="4:9" x14ac:dyDescent="0.25">
      <c r="D20" s="26">
        <v>12</v>
      </c>
      <c r="E20">
        <f t="shared" si="0"/>
        <v>0.11012460684308059</v>
      </c>
    </row>
    <row r="21" spans="4:9" x14ac:dyDescent="0.25">
      <c r="D21" s="26">
        <v>13</v>
      </c>
      <c r="E21">
        <f t="shared" si="0"/>
        <v>7.6240112429824966E-2</v>
      </c>
    </row>
    <row r="22" spans="4:9" x14ac:dyDescent="0.25">
      <c r="D22" s="26">
        <v>14</v>
      </c>
      <c r="E22">
        <f t="shared" si="0"/>
        <v>4.6288639689536601E-2</v>
      </c>
    </row>
    <row r="23" spans="4:9" x14ac:dyDescent="0.25">
      <c r="D23" s="26">
        <v>15</v>
      </c>
      <c r="E23">
        <f t="shared" si="0"/>
        <v>2.4687274501086185E-2</v>
      </c>
      <c r="G23" s="29" t="s">
        <v>51</v>
      </c>
      <c r="H23">
        <f>SUM(E29:E38)</f>
        <v>4.4330352940136187E-5</v>
      </c>
      <c r="I23">
        <f>1-BINOMDIST(20,B7,B8,TRUE)</f>
        <v>4.4330352940158413E-5</v>
      </c>
    </row>
    <row r="24" spans="4:9" x14ac:dyDescent="0.25">
      <c r="D24" s="26">
        <v>16</v>
      </c>
      <c r="E24">
        <f t="shared" si="0"/>
        <v>1.1572159922384129E-2</v>
      </c>
    </row>
    <row r="25" spans="4:9" x14ac:dyDescent="0.25">
      <c r="D25" s="26">
        <v>17</v>
      </c>
      <c r="E25">
        <f t="shared" si="0"/>
        <v>4.7650070268640578E-3</v>
      </c>
      <c r="G25" s="29" t="s">
        <v>52</v>
      </c>
      <c r="H25">
        <f>SUM(E18:E23)</f>
        <v>0.54946064319464738</v>
      </c>
      <c r="I25">
        <f>BINOMDIST(15,B7,B8,TRUE)-BINOMDIST(9,B7,B8,TRUE)</f>
        <v>0.54946064319464727</v>
      </c>
    </row>
    <row r="26" spans="4:9" x14ac:dyDescent="0.25">
      <c r="D26" s="26">
        <v>18</v>
      </c>
      <c r="E26">
        <f t="shared" si="0"/>
        <v>1.7206969819231345E-3</v>
      </c>
      <c r="G26" s="29" t="s">
        <v>53</v>
      </c>
      <c r="H26">
        <f>SUM(E17:E24)</f>
        <v>0.70676160615749917</v>
      </c>
      <c r="I26">
        <f>BINOMDIST(16,B7,B8,TRUE)-BINOMDIST(8,B7,B8,TRUE)</f>
        <v>0.70676160615749883</v>
      </c>
    </row>
    <row r="27" spans="4:9" x14ac:dyDescent="0.25">
      <c r="D27" s="26">
        <v>19</v>
      </c>
      <c r="E27">
        <f t="shared" si="0"/>
        <v>5.4337799429151625E-4</v>
      </c>
    </row>
    <row r="28" spans="4:9" x14ac:dyDescent="0.25">
      <c r="D28" s="26">
        <v>20</v>
      </c>
      <c r="E28">
        <f t="shared" si="0"/>
        <v>1.4942894843016658E-4</v>
      </c>
      <c r="G28" s="29" t="s">
        <v>54</v>
      </c>
      <c r="H28">
        <f>SUM(E21:E38)</f>
        <v>0.16601102784728092</v>
      </c>
      <c r="I28">
        <f>1-BINOMDIST(12,B7,B8,TRUE)</f>
        <v>0.16601102784728083</v>
      </c>
    </row>
    <row r="29" spans="4:9" x14ac:dyDescent="0.25">
      <c r="D29" s="26">
        <v>21</v>
      </c>
      <c r="E29">
        <f t="shared" si="0"/>
        <v>3.5578321054801645E-5</v>
      </c>
    </row>
    <row r="30" spans="4:9" x14ac:dyDescent="0.25">
      <c r="D30" s="26">
        <v>22</v>
      </c>
      <c r="E30">
        <f t="shared" si="0"/>
        <v>7.2773838521184951E-6</v>
      </c>
    </row>
    <row r="31" spans="4:9" x14ac:dyDescent="0.25">
      <c r="D31" s="26">
        <v>23</v>
      </c>
      <c r="E31">
        <f t="shared" si="0"/>
        <v>1.2656319742814842E-6</v>
      </c>
    </row>
    <row r="32" spans="4:9" x14ac:dyDescent="0.25">
      <c r="D32" s="26">
        <v>24</v>
      </c>
      <c r="E32">
        <f t="shared" si="0"/>
        <v>1.8457132958271594E-7</v>
      </c>
    </row>
    <row r="33" spans="4:5" x14ac:dyDescent="0.25">
      <c r="D33" s="26">
        <v>25</v>
      </c>
      <c r="E33">
        <f t="shared" si="0"/>
        <v>2.2148559549925845E-8</v>
      </c>
    </row>
    <row r="34" spans="4:5" x14ac:dyDescent="0.25">
      <c r="D34" s="26">
        <v>26</v>
      </c>
      <c r="E34">
        <f t="shared" si="0"/>
        <v>2.1296691874928719E-9</v>
      </c>
    </row>
    <row r="35" spans="4:5" x14ac:dyDescent="0.25">
      <c r="D35" s="26">
        <v>27</v>
      </c>
      <c r="E35">
        <f t="shared" si="0"/>
        <v>1.577532731476204E-10</v>
      </c>
    </row>
    <row r="36" spans="4:5" x14ac:dyDescent="0.25">
      <c r="D36" s="26">
        <v>28</v>
      </c>
      <c r="E36">
        <f t="shared" si="0"/>
        <v>8.4510682043368272E-12</v>
      </c>
    </row>
    <row r="37" spans="4:5" x14ac:dyDescent="0.25">
      <c r="D37" s="26">
        <v>29</v>
      </c>
      <c r="E37">
        <f t="shared" si="0"/>
        <v>2.914161449771308E-13</v>
      </c>
    </row>
    <row r="38" spans="4:5" x14ac:dyDescent="0.25">
      <c r="D38" s="26">
        <v>30</v>
      </c>
      <c r="E38">
        <f t="shared" si="0"/>
        <v>4.8569357496188591E-15</v>
      </c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I1" sqref="I1:R1"/>
    </sheetView>
  </sheetViews>
  <sheetFormatPr defaultRowHeight="15" x14ac:dyDescent="0.25"/>
  <cols>
    <col min="1" max="1" width="23.7109375" style="17" customWidth="1"/>
    <col min="2" max="8" width="9.140625" style="17"/>
    <col min="9" max="9" width="12.7109375" style="17" bestFit="1" customWidth="1"/>
    <col min="10" max="10" width="9.140625" style="17" customWidth="1"/>
    <col min="11" max="16384" width="9.140625" style="17"/>
  </cols>
  <sheetData>
    <row r="1" spans="1:18" x14ac:dyDescent="0.25">
      <c r="A1" s="16" t="s">
        <v>29</v>
      </c>
      <c r="B1" s="20">
        <v>25</v>
      </c>
      <c r="D1" s="33" t="s">
        <v>49</v>
      </c>
      <c r="E1" s="34" t="s">
        <v>60</v>
      </c>
      <c r="F1" s="35" t="s">
        <v>61</v>
      </c>
      <c r="G1" s="18"/>
      <c r="H1" s="18"/>
      <c r="I1" s="66" t="s">
        <v>40</v>
      </c>
      <c r="J1" s="67"/>
      <c r="K1" s="67"/>
      <c r="L1" s="67"/>
      <c r="M1" s="67"/>
      <c r="N1" s="67"/>
      <c r="O1" s="67"/>
      <c r="P1" s="67"/>
      <c r="Q1" s="67"/>
      <c r="R1" s="68"/>
    </row>
    <row r="2" spans="1:18" x14ac:dyDescent="0.25">
      <c r="A2" s="19" t="s">
        <v>18</v>
      </c>
      <c r="B2" s="20">
        <v>12.25</v>
      </c>
      <c r="D2" s="32">
        <v>15</v>
      </c>
      <c r="E2" s="17">
        <f>NORMDIST(D2,$B$4,$B$5,FALSE)</f>
        <v>1.924028421494355E-3</v>
      </c>
      <c r="F2" s="17">
        <f>NORMDIST(D2,$B$4,$B$5,TRUE)</f>
        <v>2.1373669800862785E-3</v>
      </c>
      <c r="G2" s="18"/>
      <c r="H2" s="18"/>
      <c r="I2" s="69" t="s">
        <v>30</v>
      </c>
      <c r="J2" s="70"/>
      <c r="K2" s="70"/>
      <c r="L2" s="70"/>
      <c r="M2" s="70"/>
      <c r="N2" s="70"/>
      <c r="O2" s="70"/>
      <c r="P2" s="70"/>
      <c r="Q2" s="70"/>
      <c r="R2" s="71"/>
    </row>
    <row r="3" spans="1:18" x14ac:dyDescent="0.25">
      <c r="D3" s="32">
        <v>16</v>
      </c>
      <c r="E3" s="17">
        <f t="shared" ref="E3:E22" si="0">NORMDIST(D3,$B$4,$B$5,FALSE)</f>
        <v>4.1784122434091447E-3</v>
      </c>
      <c r="F3" s="17">
        <f t="shared" ref="F3:F22" si="1">NORMDIST(D3,$B$4,$B$5,TRUE)</f>
        <v>5.0639952746953255E-3</v>
      </c>
      <c r="G3" s="18"/>
      <c r="H3" s="18"/>
      <c r="I3" s="69" t="s">
        <v>31</v>
      </c>
      <c r="J3" s="70"/>
      <c r="K3" s="70"/>
      <c r="L3" s="70"/>
      <c r="M3" s="70"/>
      <c r="N3" s="70"/>
      <c r="O3" s="70"/>
      <c r="P3" s="70"/>
      <c r="Q3" s="70"/>
      <c r="R3" s="71"/>
    </row>
    <row r="4" spans="1:18" x14ac:dyDescent="0.25">
      <c r="A4" s="20" t="s">
        <v>56</v>
      </c>
      <c r="B4" s="36">
        <f>B1</f>
        <v>25</v>
      </c>
      <c r="D4" s="32">
        <v>17</v>
      </c>
      <c r="E4" s="17">
        <f t="shared" si="0"/>
        <v>8.3629302940459345E-3</v>
      </c>
      <c r="F4" s="17">
        <f t="shared" si="1"/>
        <v>1.1135489479616392E-2</v>
      </c>
      <c r="G4" s="18"/>
      <c r="H4" s="18"/>
      <c r="I4" s="69" t="s">
        <v>32</v>
      </c>
      <c r="J4" s="70"/>
      <c r="K4" s="70"/>
      <c r="L4" s="70"/>
      <c r="M4" s="70"/>
      <c r="N4" s="70"/>
      <c r="O4" s="70"/>
      <c r="P4" s="70"/>
      <c r="Q4" s="70"/>
      <c r="R4" s="71"/>
    </row>
    <row r="5" spans="1:18" x14ac:dyDescent="0.25">
      <c r="A5" s="20" t="s">
        <v>57</v>
      </c>
      <c r="B5" s="36">
        <f>SQRT(B2)</f>
        <v>3.5</v>
      </c>
      <c r="D5" s="32">
        <v>18</v>
      </c>
      <c r="E5" s="17">
        <f t="shared" si="0"/>
        <v>1.5425990432339446E-2</v>
      </c>
      <c r="F5" s="17">
        <f t="shared" si="1"/>
        <v>2.2750131948179191E-2</v>
      </c>
      <c r="G5" s="18"/>
      <c r="H5" s="18"/>
      <c r="I5" s="69" t="s">
        <v>33</v>
      </c>
      <c r="J5" s="70"/>
      <c r="K5" s="70"/>
      <c r="L5" s="70"/>
      <c r="M5" s="70"/>
      <c r="N5" s="70"/>
      <c r="O5" s="70"/>
      <c r="P5" s="70"/>
      <c r="Q5" s="70"/>
      <c r="R5" s="71"/>
    </row>
    <row r="6" spans="1:18" x14ac:dyDescent="0.25">
      <c r="A6" s="30"/>
      <c r="D6" s="32">
        <v>19</v>
      </c>
      <c r="E6" s="17">
        <f t="shared" si="0"/>
        <v>2.6223763989745161E-2</v>
      </c>
      <c r="F6" s="17">
        <f t="shared" si="1"/>
        <v>4.3238132746832802E-2</v>
      </c>
      <c r="G6" s="18"/>
      <c r="H6" s="18"/>
      <c r="I6" s="69" t="s">
        <v>36</v>
      </c>
      <c r="J6" s="70"/>
      <c r="K6" s="70"/>
      <c r="L6" s="70"/>
      <c r="M6" s="70"/>
      <c r="N6" s="70"/>
      <c r="O6" s="70"/>
      <c r="P6" s="70"/>
      <c r="Q6" s="70"/>
      <c r="R6" s="71"/>
    </row>
    <row r="7" spans="1:18" x14ac:dyDescent="0.25">
      <c r="B7" s="31" t="s">
        <v>55</v>
      </c>
      <c r="D7" s="32">
        <v>20</v>
      </c>
      <c r="E7" s="17">
        <f t="shared" si="0"/>
        <v>4.1085103642533781E-2</v>
      </c>
      <c r="F7" s="17">
        <f t="shared" si="1"/>
        <v>7.6563725509834743E-2</v>
      </c>
      <c r="G7" s="18"/>
      <c r="H7" s="18"/>
      <c r="I7" s="72" t="s">
        <v>41</v>
      </c>
      <c r="J7" s="73"/>
      <c r="K7" s="73"/>
      <c r="L7" s="73"/>
      <c r="M7" s="73"/>
      <c r="N7" s="73"/>
      <c r="O7" s="73"/>
      <c r="P7" s="73"/>
      <c r="Q7" s="73"/>
      <c r="R7" s="74"/>
    </row>
    <row r="8" spans="1:18" x14ac:dyDescent="0.25">
      <c r="A8" s="31" t="s">
        <v>58</v>
      </c>
      <c r="B8" s="17">
        <f>B4-3*B5</f>
        <v>14.5</v>
      </c>
      <c r="D8" s="32">
        <v>21</v>
      </c>
      <c r="E8" s="17">
        <f t="shared" si="0"/>
        <v>5.9322730890057296E-2</v>
      </c>
      <c r="F8" s="17">
        <f t="shared" si="1"/>
        <v>0.1265489544735578</v>
      </c>
    </row>
    <row r="9" spans="1:18" x14ac:dyDescent="0.25">
      <c r="A9" s="31" t="s">
        <v>59</v>
      </c>
      <c r="B9" s="17">
        <f>B4+3*B5</f>
        <v>35.5</v>
      </c>
      <c r="D9" s="32">
        <v>22</v>
      </c>
      <c r="E9" s="17">
        <f t="shared" si="0"/>
        <v>7.894148158128593E-2</v>
      </c>
      <c r="F9" s="17">
        <f t="shared" si="1"/>
        <v>0.19568296915377595</v>
      </c>
    </row>
    <row r="10" spans="1:18" x14ac:dyDescent="0.25">
      <c r="D10" s="32">
        <v>23</v>
      </c>
      <c r="E10" s="17">
        <f t="shared" si="0"/>
        <v>9.6813695930510729E-2</v>
      </c>
      <c r="F10" s="17">
        <f t="shared" si="1"/>
        <v>0.28385458309867628</v>
      </c>
    </row>
    <row r="11" spans="1:18" x14ac:dyDescent="0.25">
      <c r="D11" s="32">
        <v>24</v>
      </c>
      <c r="E11" s="17">
        <f t="shared" si="0"/>
        <v>0.10942478855548919</v>
      </c>
      <c r="F11" s="17">
        <f t="shared" si="1"/>
        <v>0.38754848109799234</v>
      </c>
    </row>
    <row r="12" spans="1:18" x14ac:dyDescent="0.25">
      <c r="D12" s="32">
        <v>25</v>
      </c>
      <c r="E12" s="17">
        <f t="shared" si="0"/>
        <v>0.11398350868612363</v>
      </c>
      <c r="F12" s="17">
        <f t="shared" si="1"/>
        <v>0.5</v>
      </c>
    </row>
    <row r="13" spans="1:18" x14ac:dyDescent="0.25">
      <c r="D13" s="32">
        <v>26</v>
      </c>
      <c r="E13" s="17">
        <f t="shared" si="0"/>
        <v>0.10942478855548919</v>
      </c>
      <c r="F13" s="17">
        <f t="shared" si="1"/>
        <v>0.61245151890200766</v>
      </c>
    </row>
    <row r="14" spans="1:18" x14ac:dyDescent="0.25">
      <c r="D14" s="32">
        <v>27</v>
      </c>
      <c r="E14" s="17">
        <f t="shared" si="0"/>
        <v>9.6813695930510729E-2</v>
      </c>
      <c r="F14" s="17">
        <f t="shared" si="1"/>
        <v>0.71614541690132372</v>
      </c>
    </row>
    <row r="15" spans="1:18" x14ac:dyDescent="0.25">
      <c r="D15" s="32">
        <v>28</v>
      </c>
      <c r="E15" s="17">
        <f t="shared" si="0"/>
        <v>7.894148158128593E-2</v>
      </c>
      <c r="F15" s="17">
        <f t="shared" si="1"/>
        <v>0.80431703084622408</v>
      </c>
    </row>
    <row r="16" spans="1:18" x14ac:dyDescent="0.25">
      <c r="D16" s="32">
        <v>29</v>
      </c>
      <c r="E16" s="17">
        <f t="shared" si="0"/>
        <v>5.9322730890057296E-2</v>
      </c>
      <c r="F16" s="17">
        <f t="shared" si="1"/>
        <v>0.87345104552644215</v>
      </c>
    </row>
    <row r="17" spans="4:10" x14ac:dyDescent="0.25">
      <c r="D17" s="32">
        <v>30</v>
      </c>
      <c r="E17" s="17">
        <f t="shared" si="0"/>
        <v>4.1085103642533781E-2</v>
      </c>
      <c r="F17" s="17">
        <f t="shared" si="1"/>
        <v>0.9234362744901653</v>
      </c>
    </row>
    <row r="18" spans="4:10" x14ac:dyDescent="0.25">
      <c r="D18" s="32">
        <v>31</v>
      </c>
      <c r="E18" s="17">
        <f t="shared" si="0"/>
        <v>2.6223763989745161E-2</v>
      </c>
      <c r="F18" s="17">
        <f t="shared" si="1"/>
        <v>0.95676186725316725</v>
      </c>
    </row>
    <row r="19" spans="4:10" x14ac:dyDescent="0.25">
      <c r="D19" s="32">
        <v>32</v>
      </c>
      <c r="E19" s="17">
        <f t="shared" si="0"/>
        <v>1.5425990432339446E-2</v>
      </c>
      <c r="F19" s="17">
        <f t="shared" si="1"/>
        <v>0.97724986805182079</v>
      </c>
    </row>
    <row r="20" spans="4:10" x14ac:dyDescent="0.25">
      <c r="D20" s="32">
        <v>33</v>
      </c>
      <c r="E20" s="17">
        <f t="shared" si="0"/>
        <v>8.3629302940459345E-3</v>
      </c>
      <c r="F20" s="17">
        <f t="shared" si="1"/>
        <v>0.9888645105203836</v>
      </c>
    </row>
    <row r="21" spans="4:10" x14ac:dyDescent="0.25">
      <c r="D21" s="32">
        <v>34</v>
      </c>
      <c r="E21" s="17">
        <f t="shared" si="0"/>
        <v>4.1784122434091447E-3</v>
      </c>
      <c r="F21" s="17">
        <f t="shared" si="1"/>
        <v>0.99493600472530463</v>
      </c>
    </row>
    <row r="22" spans="4:10" x14ac:dyDescent="0.25">
      <c r="D22" s="32">
        <v>35</v>
      </c>
      <c r="E22" s="17">
        <f t="shared" si="0"/>
        <v>1.924028421494355E-3</v>
      </c>
      <c r="F22" s="17">
        <f t="shared" si="1"/>
        <v>0.99786263301991374</v>
      </c>
    </row>
    <row r="25" spans="4:10" x14ac:dyDescent="0.25">
      <c r="I25" s="20" t="s">
        <v>62</v>
      </c>
      <c r="J25" s="17">
        <f>NORMDIST(28,B4,B5,TRUE)</f>
        <v>0.80431703084622408</v>
      </c>
    </row>
    <row r="27" spans="4:10" x14ac:dyDescent="0.25">
      <c r="I27" s="20" t="s">
        <v>63</v>
      </c>
      <c r="J27" s="17">
        <f>1-NORMDIST(22,B4,B5,TRUE)</f>
        <v>0.80431703084622408</v>
      </c>
    </row>
    <row r="29" spans="4:10" x14ac:dyDescent="0.25">
      <c r="I29" s="20" t="s">
        <v>64</v>
      </c>
      <c r="J29" s="65">
        <f>NORMDIST(35,B4,B5,TRUE)-NORMDIST(30,B4,B5,TRUE)</f>
        <v>7.4426358529748438E-2</v>
      </c>
    </row>
    <row r="30" spans="4:10" x14ac:dyDescent="0.25">
      <c r="I30" s="20" t="s">
        <v>65</v>
      </c>
      <c r="J30" s="65"/>
    </row>
  </sheetData>
  <mergeCells count="8">
    <mergeCell ref="J29:J30"/>
    <mergeCell ref="I1:R1"/>
    <mergeCell ref="I2:R2"/>
    <mergeCell ref="I7:R7"/>
    <mergeCell ref="I6:R6"/>
    <mergeCell ref="I5:R5"/>
    <mergeCell ref="I4:R4"/>
    <mergeCell ref="I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sqref="A1:T1"/>
    </sheetView>
  </sheetViews>
  <sheetFormatPr defaultRowHeight="15" x14ac:dyDescent="0.25"/>
  <cols>
    <col min="1" max="1" width="9.140625" style="37"/>
    <col min="2" max="2" width="9.140625" style="37" customWidth="1"/>
    <col min="3" max="3" width="12" style="37" bestFit="1" customWidth="1"/>
    <col min="4" max="4" width="9.140625" style="37"/>
    <col min="5" max="5" width="9.140625" style="37" customWidth="1"/>
    <col min="6" max="9" width="9.140625" style="37"/>
    <col min="10" max="10" width="9.140625" style="37" customWidth="1"/>
    <col min="11" max="11" width="11.7109375" style="37" bestFit="1" customWidth="1"/>
    <col min="12" max="16384" width="9.140625" style="37"/>
  </cols>
  <sheetData>
    <row r="1" spans="1:21" x14ac:dyDescent="0.25">
      <c r="A1" s="81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3"/>
      <c r="U1" s="21"/>
    </row>
    <row r="2" spans="1:21" x14ac:dyDescent="0.25">
      <c r="A2" s="78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  <c r="U2" s="21"/>
    </row>
    <row r="3" spans="1:21" x14ac:dyDescent="0.25">
      <c r="A3" s="78" t="s">
        <v>42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0"/>
      <c r="U3" s="21"/>
    </row>
    <row r="4" spans="1:21" x14ac:dyDescent="0.25">
      <c r="A4" s="75" t="s">
        <v>38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21"/>
    </row>
    <row r="6" spans="1:21" x14ac:dyDescent="0.25">
      <c r="B6" s="84" t="s">
        <v>88</v>
      </c>
      <c r="C6" s="86"/>
      <c r="E6" s="84" t="s">
        <v>71</v>
      </c>
      <c r="F6" s="85"/>
      <c r="G6" s="85"/>
      <c r="H6" s="86"/>
      <c r="J6" s="87" t="s">
        <v>81</v>
      </c>
      <c r="K6" s="88"/>
      <c r="L6" s="88"/>
      <c r="M6" s="89"/>
    </row>
    <row r="7" spans="1:21" x14ac:dyDescent="0.25">
      <c r="B7" s="25" t="s">
        <v>66</v>
      </c>
      <c r="C7" s="37">
        <f>40.12</f>
        <v>40.119999999999997</v>
      </c>
      <c r="F7" s="25" t="s">
        <v>72</v>
      </c>
      <c r="G7" s="37">
        <v>40.799999999999997</v>
      </c>
      <c r="J7" s="38" t="s">
        <v>76</v>
      </c>
      <c r="K7" s="37">
        <f>0.9</f>
        <v>0.9</v>
      </c>
      <c r="L7" s="38" t="s">
        <v>77</v>
      </c>
      <c r="M7" s="39">
        <v>0.6</v>
      </c>
    </row>
    <row r="8" spans="1:21" x14ac:dyDescent="0.25">
      <c r="B8" s="25" t="s">
        <v>67</v>
      </c>
      <c r="C8" s="37">
        <f>0.9</f>
        <v>0.9</v>
      </c>
      <c r="F8" s="25" t="s">
        <v>66</v>
      </c>
      <c r="G8" s="37">
        <f>40.12</f>
        <v>40.119999999999997</v>
      </c>
      <c r="J8" s="38" t="s">
        <v>78</v>
      </c>
      <c r="K8" s="37">
        <f>30</f>
        <v>30</v>
      </c>
      <c r="L8" s="38" t="s">
        <v>79</v>
      </c>
      <c r="M8" s="39">
        <v>20</v>
      </c>
    </row>
    <row r="9" spans="1:21" x14ac:dyDescent="0.25">
      <c r="B9" s="25" t="s">
        <v>47</v>
      </c>
      <c r="C9" s="37">
        <f>30</f>
        <v>30</v>
      </c>
      <c r="F9" s="25" t="s">
        <v>67</v>
      </c>
      <c r="G9" s="37">
        <f>0.9</f>
        <v>0.9</v>
      </c>
      <c r="J9" s="39"/>
      <c r="K9" s="39"/>
      <c r="L9" s="39"/>
      <c r="M9" s="39"/>
    </row>
    <row r="10" spans="1:21" x14ac:dyDescent="0.25">
      <c r="B10" s="25" t="s">
        <v>48</v>
      </c>
      <c r="C10" s="44">
        <f>97%</f>
        <v>0.97</v>
      </c>
      <c r="F10" s="25" t="s">
        <v>47</v>
      </c>
      <c r="G10" s="37">
        <f>30</f>
        <v>30</v>
      </c>
      <c r="J10" s="39"/>
      <c r="K10" s="41" t="s">
        <v>89</v>
      </c>
      <c r="L10" s="39">
        <v>0.05</v>
      </c>
      <c r="M10" s="39"/>
    </row>
    <row r="11" spans="1:21" x14ac:dyDescent="0.25">
      <c r="F11" s="25" t="s">
        <v>89</v>
      </c>
      <c r="G11" s="37">
        <v>0.05</v>
      </c>
      <c r="J11" s="39"/>
      <c r="K11" s="39"/>
      <c r="L11" s="39"/>
      <c r="M11" s="39"/>
    </row>
    <row r="12" spans="1:21" x14ac:dyDescent="0.25">
      <c r="B12" s="25" t="s">
        <v>68</v>
      </c>
      <c r="C12" s="37">
        <f>TINV(1-C10,C9-1)*C8/SQRT(C9)</f>
        <v>0.37499954623546777</v>
      </c>
      <c r="J12" s="39"/>
      <c r="K12" s="41" t="s">
        <v>82</v>
      </c>
      <c r="L12" s="39">
        <f>FINV(L10,K8-1,M8-1)</f>
        <v>2.0772137495635681</v>
      </c>
      <c r="M12" s="39"/>
    </row>
    <row r="13" spans="1:21" x14ac:dyDescent="0.25">
      <c r="F13" s="38" t="s">
        <v>84</v>
      </c>
      <c r="G13" s="39">
        <f>TINV(G11,G10-1)</f>
        <v>2.0452296421327048</v>
      </c>
      <c r="J13" s="39"/>
      <c r="K13" s="38" t="s">
        <v>83</v>
      </c>
      <c r="L13" s="39">
        <f>K7^2/M7^2</f>
        <v>2.2500000000000004</v>
      </c>
      <c r="M13" s="39"/>
    </row>
    <row r="14" spans="1:21" x14ac:dyDescent="0.25">
      <c r="B14" s="29" t="s">
        <v>69</v>
      </c>
      <c r="C14" s="37">
        <f>C7-C12</f>
        <v>39.745000453764533</v>
      </c>
      <c r="F14" s="38" t="s">
        <v>80</v>
      </c>
      <c r="G14" s="39">
        <f>(G8-G7)/G9*SQRT(G10)</f>
        <v>-4.1383482122612536</v>
      </c>
      <c r="J14" s="39"/>
      <c r="K14" s="39"/>
      <c r="L14" s="39"/>
      <c r="M14" s="39"/>
    </row>
    <row r="15" spans="1:21" x14ac:dyDescent="0.25">
      <c r="B15" s="29" t="s">
        <v>70</v>
      </c>
      <c r="C15" s="37">
        <f>C7+C12</f>
        <v>40.494999546235462</v>
      </c>
      <c r="F15" s="39"/>
      <c r="G15" s="39"/>
      <c r="J15" s="39"/>
      <c r="K15" s="46" t="s">
        <v>75</v>
      </c>
      <c r="L15" s="39" t="b">
        <f>L13&lt;L12</f>
        <v>0</v>
      </c>
      <c r="M15" s="39"/>
    </row>
    <row r="16" spans="1:21" x14ac:dyDescent="0.25">
      <c r="F16" s="46" t="s">
        <v>75</v>
      </c>
      <c r="G16" s="39" t="b">
        <f>ABS(G14)&lt;G13</f>
        <v>0</v>
      </c>
      <c r="J16" s="39"/>
      <c r="K16" s="39"/>
      <c r="L16" s="40" t="str">
        <f>IF(L15=TRUE,"ne odbacujemo H0","odbacujemo H0 u korist H1")</f>
        <v>odbacujemo H0 u korist H1</v>
      </c>
      <c r="M16" s="39"/>
    </row>
    <row r="17" spans="6:13" x14ac:dyDescent="0.25">
      <c r="F17" s="39"/>
      <c r="G17" s="40" t="str">
        <f>IF(G16=TRUE,"ne odbacujemo H0","odbacujemo H0 u korist H1")</f>
        <v>odbacujemo H0 u korist H1</v>
      </c>
      <c r="J17" s="39"/>
      <c r="M17" s="39"/>
    </row>
    <row r="18" spans="6:13" x14ac:dyDescent="0.25">
      <c r="I18" s="39"/>
      <c r="J18" s="39"/>
      <c r="K18" s="40"/>
      <c r="L18" s="39"/>
    </row>
    <row r="19" spans="6:13" x14ac:dyDescent="0.25">
      <c r="I19" s="39"/>
      <c r="J19" s="39"/>
      <c r="K19" s="40"/>
      <c r="L19" s="39"/>
    </row>
  </sheetData>
  <mergeCells count="7">
    <mergeCell ref="A4:T4"/>
    <mergeCell ref="A3:T3"/>
    <mergeCell ref="A2:T2"/>
    <mergeCell ref="A1:T1"/>
    <mergeCell ref="E6:H6"/>
    <mergeCell ref="J6:M6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O1"/>
    </sheetView>
  </sheetViews>
  <sheetFormatPr defaultRowHeight="15" x14ac:dyDescent="0.25"/>
  <cols>
    <col min="1" max="2" width="9.140625" style="18"/>
    <col min="3" max="3" width="9.85546875" style="18" bestFit="1" customWidth="1"/>
    <col min="4" max="7" width="9.140625" style="18"/>
    <col min="8" max="8" width="9.140625" style="18" customWidth="1"/>
    <col min="9" max="16384" width="9.140625" style="18"/>
  </cols>
  <sheetData>
    <row r="1" spans="1:15" x14ac:dyDescent="0.25">
      <c r="A1" s="66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x14ac:dyDescent="0.25">
      <c r="A2" s="69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</row>
    <row r="3" spans="1:15" x14ac:dyDescent="0.25">
      <c r="A3" s="72" t="s">
        <v>39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</row>
    <row r="5" spans="1:15" x14ac:dyDescent="0.25">
      <c r="A5" s="40"/>
      <c r="B5" s="87" t="s">
        <v>81</v>
      </c>
      <c r="C5" s="91"/>
      <c r="D5" s="91"/>
      <c r="E5" s="90"/>
      <c r="F5" s="42"/>
      <c r="G5" s="87" t="s">
        <v>71</v>
      </c>
      <c r="H5" s="91"/>
      <c r="I5" s="91"/>
      <c r="J5" s="90"/>
    </row>
    <row r="6" spans="1:15" x14ac:dyDescent="0.25">
      <c r="A6" s="40"/>
      <c r="B6" s="42"/>
      <c r="C6" s="43" t="s">
        <v>85</v>
      </c>
      <c r="D6" s="42">
        <f>2.4/3</f>
        <v>0.79999999999999993</v>
      </c>
      <c r="E6" s="42"/>
      <c r="F6" s="42"/>
      <c r="G6" s="42"/>
      <c r="H6" s="43" t="s">
        <v>72</v>
      </c>
      <c r="I6" s="42">
        <v>30</v>
      </c>
      <c r="J6" s="42"/>
    </row>
    <row r="7" spans="1:15" x14ac:dyDescent="0.25">
      <c r="A7" s="40"/>
      <c r="B7" s="42"/>
      <c r="C7" s="43" t="s">
        <v>67</v>
      </c>
      <c r="D7" s="42">
        <v>1</v>
      </c>
      <c r="E7" s="42"/>
      <c r="F7" s="42"/>
      <c r="G7" s="42"/>
      <c r="H7" s="43" t="s">
        <v>66</v>
      </c>
      <c r="I7" s="42">
        <v>30.4</v>
      </c>
      <c r="J7" s="42"/>
    </row>
    <row r="8" spans="1:15" x14ac:dyDescent="0.25">
      <c r="A8" s="40"/>
      <c r="B8" s="42"/>
      <c r="C8" s="43" t="s">
        <v>47</v>
      </c>
      <c r="D8" s="42">
        <v>100</v>
      </c>
      <c r="E8" s="42"/>
      <c r="F8" s="42"/>
      <c r="G8" s="42"/>
      <c r="H8" s="43" t="s">
        <v>67</v>
      </c>
      <c r="I8" s="42">
        <v>1</v>
      </c>
      <c r="J8" s="42"/>
    </row>
    <row r="9" spans="1:15" x14ac:dyDescent="0.25">
      <c r="A9" s="40"/>
      <c r="B9" s="42"/>
      <c r="C9" s="43" t="s">
        <v>89</v>
      </c>
      <c r="D9" s="42">
        <v>0.05</v>
      </c>
      <c r="E9" s="42"/>
      <c r="F9" s="42"/>
      <c r="G9" s="42"/>
      <c r="H9" s="43" t="s">
        <v>47</v>
      </c>
      <c r="I9" s="42">
        <v>100</v>
      </c>
      <c r="J9" s="42"/>
    </row>
    <row r="10" spans="1:15" x14ac:dyDescent="0.25">
      <c r="A10" s="40"/>
      <c r="B10" s="42"/>
      <c r="C10" s="42"/>
      <c r="D10" s="42"/>
      <c r="E10" s="42"/>
      <c r="F10" s="42"/>
      <c r="G10" s="42"/>
      <c r="H10" s="43" t="s">
        <v>89</v>
      </c>
      <c r="I10" s="42">
        <v>0.05</v>
      </c>
      <c r="J10" s="42"/>
    </row>
    <row r="11" spans="1:15" x14ac:dyDescent="0.25">
      <c r="A11" s="40"/>
      <c r="B11" s="42"/>
      <c r="C11" s="43" t="s">
        <v>73</v>
      </c>
      <c r="D11" s="42">
        <f>CHIINV(D9,D8-1)</f>
        <v>123.2252214533618</v>
      </c>
      <c r="E11" s="42"/>
      <c r="F11" s="42"/>
      <c r="G11" s="42"/>
      <c r="H11" s="42"/>
      <c r="I11" s="42"/>
      <c r="J11" s="42"/>
    </row>
    <row r="12" spans="1:15" x14ac:dyDescent="0.25">
      <c r="A12" s="40"/>
      <c r="B12" s="42"/>
      <c r="C12" s="43" t="s">
        <v>74</v>
      </c>
      <c r="D12" s="42">
        <f>(D8-1)*D7^2/D6^2</f>
        <v>154.68750000000003</v>
      </c>
      <c r="E12" s="42"/>
      <c r="F12" s="42"/>
      <c r="G12" s="42"/>
      <c r="H12" s="43" t="s">
        <v>84</v>
      </c>
      <c r="I12" s="42">
        <f>TINV(I10,I9-1)</f>
        <v>1.9842169515864165</v>
      </c>
      <c r="J12" s="42"/>
    </row>
    <row r="13" spans="1:15" x14ac:dyDescent="0.25">
      <c r="A13" s="40"/>
      <c r="B13" s="42"/>
      <c r="C13" s="42"/>
      <c r="D13" s="42"/>
      <c r="E13" s="42"/>
      <c r="F13" s="42"/>
      <c r="G13" s="42"/>
      <c r="H13" s="43" t="s">
        <v>80</v>
      </c>
      <c r="I13" s="42">
        <f>(I7-I6)/I8*SQRT(I9)</f>
        <v>3.9999999999999858</v>
      </c>
      <c r="J13" s="42"/>
    </row>
    <row r="14" spans="1:15" x14ac:dyDescent="0.25">
      <c r="A14" s="40"/>
      <c r="B14" s="42"/>
      <c r="C14" s="43" t="s">
        <v>75</v>
      </c>
      <c r="D14" s="42" t="b">
        <f>D12&lt;D11</f>
        <v>0</v>
      </c>
      <c r="E14" s="42"/>
      <c r="F14" s="42"/>
      <c r="G14" s="42"/>
      <c r="H14" s="42"/>
      <c r="I14" s="42"/>
      <c r="J14" s="42"/>
    </row>
    <row r="15" spans="1:15" x14ac:dyDescent="0.25">
      <c r="A15" s="40"/>
      <c r="B15" s="42"/>
      <c r="C15" s="42"/>
      <c r="D15" s="40" t="str">
        <f>IF(D14=TRUE,"ne odbacujemo H0","odbacujemo H0 u korist H1")</f>
        <v>odbacujemo H0 u korist H1</v>
      </c>
      <c r="E15" s="42"/>
      <c r="F15" s="42"/>
      <c r="G15" s="42"/>
      <c r="H15" s="43" t="s">
        <v>75</v>
      </c>
      <c r="I15" s="42" t="b">
        <f>ABS(I13)&lt;I12</f>
        <v>0</v>
      </c>
      <c r="J15" s="42"/>
    </row>
    <row r="16" spans="1:15" x14ac:dyDescent="0.25">
      <c r="A16" s="40"/>
      <c r="B16" s="42"/>
      <c r="C16" s="42"/>
      <c r="D16" s="42"/>
      <c r="E16" s="42"/>
      <c r="F16" s="42"/>
      <c r="G16" s="42"/>
      <c r="H16" s="42"/>
      <c r="I16" s="40" t="str">
        <f>IF(I15=TRUE,"ne odbacujemo H0","odbacujemo H0 u korist H1")</f>
        <v>odbacujemo H0 u korist H1</v>
      </c>
      <c r="J16" s="42"/>
    </row>
    <row r="17" spans="1:10" x14ac:dyDescent="0.25">
      <c r="A17" s="40"/>
      <c r="B17" s="42"/>
      <c r="C17" s="42"/>
      <c r="D17" s="42"/>
      <c r="E17" s="42"/>
      <c r="F17" s="42"/>
      <c r="G17" s="42"/>
      <c r="H17" s="42"/>
      <c r="I17" s="42"/>
      <c r="J17" s="42"/>
    </row>
    <row r="18" spans="1:10" x14ac:dyDescent="0.25">
      <c r="A18" s="40"/>
      <c r="B18" s="42"/>
      <c r="C18" s="42"/>
      <c r="D18" s="42"/>
      <c r="E18" s="42"/>
      <c r="F18" s="42"/>
      <c r="G18" s="42"/>
      <c r="H18" s="42"/>
      <c r="I18" s="42"/>
      <c r="J18" s="42"/>
    </row>
    <row r="19" spans="1:10" x14ac:dyDescent="0.25">
      <c r="A19" s="40"/>
      <c r="B19" s="87" t="s">
        <v>86</v>
      </c>
      <c r="C19" s="90"/>
      <c r="D19" s="42" t="str">
        <f>IF(D14*I15=1,"DA","NE")</f>
        <v>NE</v>
      </c>
      <c r="E19" s="42"/>
      <c r="F19" s="42"/>
      <c r="G19" s="42"/>
      <c r="H19" s="42"/>
      <c r="I19" s="42"/>
      <c r="J19" s="42"/>
    </row>
    <row r="20" spans="1:10" x14ac:dyDescent="0.25">
      <c r="A20" s="40"/>
      <c r="B20" s="42" t="s">
        <v>87</v>
      </c>
      <c r="C20" s="42"/>
      <c r="D20" s="42"/>
      <c r="E20" s="42"/>
      <c r="F20" s="42"/>
      <c r="G20" s="42"/>
      <c r="H20" s="42"/>
      <c r="I20" s="42"/>
      <c r="J20" s="42"/>
    </row>
  </sheetData>
  <mergeCells count="6">
    <mergeCell ref="B19:C19"/>
    <mergeCell ref="A3:O3"/>
    <mergeCell ref="A2:O2"/>
    <mergeCell ref="A1:O1"/>
    <mergeCell ref="B5:E5"/>
    <mergeCell ref="G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Lekcija 1</vt:lpstr>
      <vt:lpstr>Lekcija 2 (1)</vt:lpstr>
      <vt:lpstr>Lekcija 2 (2)</vt:lpstr>
      <vt:lpstr>Lekcija 3 (1)</vt:lpstr>
      <vt:lpstr>Lekcija 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 Bužančić</dc:creator>
  <cp:lastModifiedBy>Marin</cp:lastModifiedBy>
  <dcterms:created xsi:type="dcterms:W3CDTF">2017-11-13T08:17:51Z</dcterms:created>
  <dcterms:modified xsi:type="dcterms:W3CDTF">2019-12-19T13:09:39Z</dcterms:modified>
</cp:coreProperties>
</file>